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9720" windowHeight="4095" tabRatio="602" activeTab="0"/>
  </bookViews>
  <sheets>
    <sheet name="INICIO" sheetId="1" r:id="rId1"/>
    <sheet name="RESULTADOS" sheetId="2" r:id="rId2"/>
    <sheet name="Cash Flow" sheetId="3" r:id="rId3"/>
    <sheet name="PLAN DE INVERSIONES" sheetId="4" r:id="rId4"/>
    <sheet name="PLAN DE VENTAS" sheetId="5" r:id="rId5"/>
  </sheets>
  <definedNames>
    <definedName name="_xlnm.Print_Area" localSheetId="2">'Cash Flow'!$A$1:$AP$62</definedName>
    <definedName name="_xlnm.Print_Area" localSheetId="0">'INICIO'!$A$1:$R$50</definedName>
    <definedName name="_xlnm.Print_Area" localSheetId="3">'PLAN DE INVERSIONES'!$A$1:$AM$28</definedName>
    <definedName name="_xlnm.Print_Area" localSheetId="4">'PLAN DE VENTAS'!$A$1:$AT$55</definedName>
  </definedNames>
  <calcPr fullCalcOnLoad="1"/>
</workbook>
</file>

<file path=xl/comments1.xml><?xml version="1.0" encoding="utf-8"?>
<comments xmlns="http://schemas.openxmlformats.org/spreadsheetml/2006/main">
  <authors>
    <author>Usuario</author>
    <author>oso</author>
    <author>Gervie</author>
  </authors>
  <commentList>
    <comment ref="D11" authorId="0">
      <text>
        <r>
          <rPr>
            <b/>
            <sz val="8"/>
            <rFont val="Tahoma"/>
            <family val="0"/>
          </rPr>
          <t>Ingresar el monto total de venta de la tierra en dólares estadounidenses</t>
        </r>
        <r>
          <rPr>
            <sz val="8"/>
            <rFont val="Tahoma"/>
            <family val="0"/>
          </rPr>
          <t xml:space="preserve">
</t>
        </r>
      </text>
    </comment>
    <comment ref="D13" authorId="0">
      <text>
        <r>
          <rPr>
            <b/>
            <sz val="8"/>
            <rFont val="Tahoma"/>
            <family val="2"/>
          </rPr>
          <t xml:space="preserve">Ingrese la superficie total a construir en m2.
</t>
        </r>
      </text>
    </comment>
    <comment ref="D15" authorId="0">
      <text>
        <r>
          <rPr>
            <b/>
            <sz val="8"/>
            <rFont val="Tahoma"/>
            <family val="0"/>
          </rPr>
          <t>Ingrese la superficie propia o vendible en m2.</t>
        </r>
      </text>
    </comment>
    <comment ref="D17" authorId="0">
      <text>
        <r>
          <rPr>
            <b/>
            <sz val="8"/>
            <rFont val="Tahoma"/>
            <family val="0"/>
          </rPr>
          <t>Ingrese el costo de construcción en dólares estadounidenses por m2 total a construir (IVA no incluido)</t>
        </r>
      </text>
    </comment>
    <comment ref="D19" authorId="0">
      <text>
        <r>
          <rPr>
            <b/>
            <sz val="8"/>
            <rFont val="Tahoma"/>
            <family val="0"/>
          </rPr>
          <t>Ingrese precio de venta en dólares estadounidenses por m2 propio o vendible.</t>
        </r>
        <r>
          <rPr>
            <sz val="8"/>
            <rFont val="Tahoma"/>
            <family val="0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0"/>
          </rPr>
          <t>Ingrese el honorario por proyecto y dirección de obra en porcentaje (basado en el costo de construcción).
Valores entre el 4 y el 12%</t>
        </r>
      </text>
    </comment>
    <comment ref="D23" authorId="0">
      <text>
        <r>
          <rPr>
            <b/>
            <sz val="8"/>
            <rFont val="Tahoma"/>
            <family val="2"/>
          </rPr>
          <t xml:space="preserve">Ingrese el porcentaje de gastos comerciales, en relación con el monto de ventas. (Se sugiere entre un 1,5% y un 4%) </t>
        </r>
      </text>
    </comment>
    <comment ref="D25" authorId="0">
      <text>
        <r>
          <rPr>
            <b/>
            <sz val="8"/>
            <rFont val="Tahoma"/>
            <family val="2"/>
          </rPr>
          <t>Ingrese el porcentaje de los gastos notariales. Está basado en el precio de venta (se sugiere entre el 2/4 %)</t>
        </r>
      </text>
    </comment>
    <comment ref="D27" authorId="0">
      <text>
        <r>
          <rPr>
            <b/>
            <sz val="8"/>
            <rFont val="Tahoma"/>
            <family val="0"/>
          </rPr>
          <t>Ingrese el porcentaje de gastos varios (está relacionado con el costo de construcción)</t>
        </r>
      </text>
    </comment>
    <comment ref="D32" authorId="0">
      <text>
        <r>
          <rPr>
            <b/>
            <sz val="8"/>
            <rFont val="Tahoma"/>
            <family val="0"/>
          </rPr>
          <t>Ingrese el porcentaje del costo de construcción financiado (sugerido entre el 30-70% del costo de construcción)</t>
        </r>
      </text>
    </comment>
    <comment ref="D34" authorId="0">
      <text>
        <r>
          <rPr>
            <b/>
            <sz val="8"/>
            <rFont val="Tahoma"/>
            <family val="0"/>
          </rPr>
          <t xml:space="preserve">Ingrese la tasa de interés anual por el préstamo de construcción bancario
</t>
        </r>
        <r>
          <rPr>
            <b/>
            <i/>
            <sz val="8"/>
            <rFont val="Tahoma"/>
            <family val="2"/>
          </rPr>
          <t xml:space="preserve">(en porcentaje)
</t>
        </r>
      </text>
    </comment>
    <comment ref="D37" authorId="0">
      <text>
        <r>
          <rPr>
            <b/>
            <sz val="8"/>
            <rFont val="Tahoma"/>
            <family val="0"/>
          </rPr>
          <t xml:space="preserve">Ingrese el porcentaje de participación de la empresa constructora con toma de m2 </t>
        </r>
        <r>
          <rPr>
            <b/>
            <i/>
            <sz val="8"/>
            <rFont val="Tahoma"/>
            <family val="2"/>
          </rPr>
          <t xml:space="preserve">(Sugerido entre 15-50 por ciento de los costos de construcción)
</t>
        </r>
      </text>
    </comment>
    <comment ref="D39" authorId="0">
      <text>
        <r>
          <rPr>
            <b/>
            <sz val="8"/>
            <rFont val="Tahoma"/>
            <family val="0"/>
          </rPr>
          <t xml:space="preserve">Ingrese la tasa para una inversión alternativa libre de riesgo. Será utilizada para el cálculo del VAN (Valor actual neto)
</t>
        </r>
        <r>
          <rPr>
            <b/>
            <i/>
            <sz val="8"/>
            <rFont val="Tahoma"/>
            <family val="2"/>
          </rPr>
          <t>(anual en porcentaje)</t>
        </r>
      </text>
    </comment>
    <comment ref="D43" authorId="0">
      <text>
        <r>
          <rPr>
            <b/>
            <sz val="8"/>
            <rFont val="Tahoma"/>
            <family val="0"/>
          </rPr>
          <t>Ingrese la tasa real y efectiva ponderada del impuesto al valor agregado del proyecto</t>
        </r>
      </text>
    </comment>
    <comment ref="D44" authorId="0">
      <text>
        <r>
          <rPr>
            <b/>
            <sz val="8"/>
            <rFont val="Tahoma"/>
            <family val="2"/>
          </rPr>
          <t xml:space="preserve">Ingrese la tasa efectiva del impuesto a las ganancias </t>
        </r>
        <r>
          <rPr>
            <b/>
            <i/>
            <sz val="8"/>
            <rFont val="Tahoma"/>
            <family val="2"/>
          </rPr>
          <t>(en porcentaje)</t>
        </r>
        <r>
          <rPr>
            <sz val="8"/>
            <rFont val="Tahoma"/>
            <family val="0"/>
          </rPr>
          <t xml:space="preserve">
</t>
        </r>
      </text>
    </comment>
    <comment ref="D45" authorId="0">
      <text>
        <r>
          <rPr>
            <b/>
            <sz val="8"/>
            <rFont val="Tahoma"/>
            <family val="0"/>
          </rPr>
          <t xml:space="preserve">Ingrese la tasa de impuesto a los ingresos brutos (relacionada al precio de venta)
</t>
        </r>
      </text>
    </comment>
    <comment ref="G12" authorId="0">
      <text>
        <r>
          <rPr>
            <b/>
            <sz val="8"/>
            <rFont val="Tahoma"/>
            <family val="0"/>
          </rPr>
          <t xml:space="preserve">Ingrese el porcentaje de avance financiero del proyecto en el período (avance físico + acopios)
</t>
        </r>
        <r>
          <rPr>
            <sz val="8"/>
            <rFont val="Tahoma"/>
            <family val="0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0"/>
          </rPr>
          <t>Ingrese el porcentaje de ventas del período</t>
        </r>
        <r>
          <rPr>
            <sz val="8"/>
            <rFont val="Tahoma"/>
            <family val="0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0"/>
          </rPr>
          <t>Ingrese el porcentaje del precio de venta que se paga en cada período (expresado en %)</t>
        </r>
      </text>
    </comment>
    <comment ref="D46" authorId="1">
      <text>
        <r>
          <rPr>
            <b/>
            <sz val="8"/>
            <rFont val="Tahoma"/>
            <family val="0"/>
          </rPr>
          <t>Ingrese la tasa de otros impuestos (ejemplo: Débito y crédito, sellos, etc…)</t>
        </r>
        <r>
          <rPr>
            <sz val="8"/>
            <rFont val="Tahoma"/>
            <family val="0"/>
          </rPr>
          <t xml:space="preserve">
</t>
        </r>
      </text>
    </comment>
    <comment ref="Q32" authorId="2">
      <text>
        <r>
          <rPr>
            <b/>
            <sz val="9"/>
            <rFont val="Tahoma"/>
            <family val="2"/>
          </rPr>
          <t xml:space="preserve">Ingrese la cantidad de cocheras descubiertas
</t>
        </r>
        <r>
          <rPr>
            <b/>
            <i/>
            <sz val="9"/>
            <rFont val="Tahoma"/>
            <family val="2"/>
          </rPr>
          <t>(en cantidad de unidades funcionales)</t>
        </r>
      </text>
    </comment>
    <comment ref="Q33" authorId="2">
      <text>
        <r>
          <rPr>
            <b/>
            <sz val="9"/>
            <rFont val="Tahoma"/>
            <family val="2"/>
          </rPr>
          <t xml:space="preserve">Ingrese precio unitario de venta promedio </t>
        </r>
        <r>
          <rPr>
            <b/>
            <i/>
            <sz val="9"/>
            <rFont val="Tahoma"/>
            <family val="2"/>
          </rPr>
          <t>(en dólares estadounidenses por unidad funcional)</t>
        </r>
      </text>
    </comment>
    <comment ref="Q35" authorId="2">
      <text>
        <r>
          <rPr>
            <b/>
            <sz val="9"/>
            <rFont val="Tahoma"/>
            <family val="2"/>
          </rPr>
          <t xml:space="preserve">Ingrese precio unitario de venta promedio </t>
        </r>
        <r>
          <rPr>
            <b/>
            <i/>
            <sz val="9"/>
            <rFont val="Tahoma"/>
            <family val="2"/>
          </rPr>
          <t>(en dólares estadounidenses por unidad funcional)</t>
        </r>
      </text>
    </comment>
    <comment ref="Q34" authorId="2">
      <text>
        <r>
          <rPr>
            <b/>
            <sz val="9"/>
            <rFont val="Tahoma"/>
            <family val="2"/>
          </rPr>
          <t xml:space="preserve">Ingrese la cantidad de cocheras cubiertas
</t>
        </r>
        <r>
          <rPr>
            <b/>
            <i/>
            <sz val="9"/>
            <rFont val="Tahoma"/>
            <family val="2"/>
          </rPr>
          <t>(en cantidad de unidades funcionales)</t>
        </r>
      </text>
    </comment>
    <comment ref="Q40" authorId="2">
      <text>
        <r>
          <rPr>
            <b/>
            <sz val="9"/>
            <rFont val="Tahoma"/>
            <family val="2"/>
          </rPr>
          <t xml:space="preserve">Ingrese precio unitario de venta promedio </t>
        </r>
        <r>
          <rPr>
            <b/>
            <i/>
            <sz val="9"/>
            <rFont val="Tahoma"/>
            <family val="2"/>
          </rPr>
          <t>(en dólares estadounidenses por unidad funcional)</t>
        </r>
      </text>
    </comment>
    <comment ref="Q39" authorId="2">
      <text>
        <r>
          <rPr>
            <b/>
            <sz val="9"/>
            <rFont val="Tahoma"/>
            <family val="2"/>
          </rPr>
          <t xml:space="preserve">Ingrese la cantidad de bauleras
</t>
        </r>
        <r>
          <rPr>
            <b/>
            <i/>
            <sz val="9"/>
            <rFont val="Tahoma"/>
            <family val="2"/>
          </rPr>
          <t>(en cantidad de unidades funcionales)</t>
        </r>
      </text>
    </comment>
    <comment ref="Q44" authorId="2">
      <text>
        <r>
          <rPr>
            <b/>
            <sz val="9"/>
            <rFont val="Tahoma"/>
            <family val="2"/>
          </rPr>
          <t xml:space="preserve">Ingrese la superficie propia de locales comerciales
</t>
        </r>
        <r>
          <rPr>
            <b/>
            <i/>
            <sz val="9"/>
            <rFont val="Tahoma"/>
            <family val="2"/>
          </rPr>
          <t>(en m2)</t>
        </r>
      </text>
    </comment>
    <comment ref="Q45" authorId="2">
      <text>
        <r>
          <rPr>
            <b/>
            <sz val="9"/>
            <rFont val="Tahoma"/>
            <family val="2"/>
          </rPr>
          <t>Ingrese precio de venta en dólares estadounidenses por m2 propio o vendible.</t>
        </r>
      </text>
    </comment>
    <comment ref="Q48" authorId="2">
      <text>
        <r>
          <rPr>
            <b/>
            <sz val="9"/>
            <rFont val="Tahoma"/>
            <family val="2"/>
          </rPr>
          <t xml:space="preserve">Insertar cualquier otro ingreso extraordinario del proyecto </t>
        </r>
        <r>
          <rPr>
            <b/>
            <i/>
            <sz val="9"/>
            <rFont val="Tahoma"/>
            <family val="2"/>
          </rPr>
          <t>(en dólares estadounidenses)</t>
        </r>
      </text>
    </comment>
  </commentList>
</comments>
</file>

<file path=xl/sharedStrings.xml><?xml version="1.0" encoding="utf-8"?>
<sst xmlns="http://schemas.openxmlformats.org/spreadsheetml/2006/main" count="214" uniqueCount="147">
  <si>
    <t>Totales</t>
  </si>
  <si>
    <t>Venta</t>
  </si>
  <si>
    <t>Ingresos</t>
  </si>
  <si>
    <t>TOTALES</t>
  </si>
  <si>
    <t>CASH FLOW</t>
  </si>
  <si>
    <t>(u$s)</t>
  </si>
  <si>
    <t>%</t>
  </si>
  <si>
    <t>% annual</t>
  </si>
  <si>
    <t>%  annual</t>
  </si>
  <si>
    <t>DESARROLLO INMOBILIARIO</t>
  </si>
  <si>
    <t>Modelo de análisis de proyectos</t>
  </si>
  <si>
    <t>Proyecto residencial de compraventa</t>
  </si>
  <si>
    <t>Destino: compra-venta</t>
  </si>
  <si>
    <t>Sirvase ingresar los datos solicitados en esta hoja</t>
  </si>
  <si>
    <t>Costo de la tierra</t>
  </si>
  <si>
    <t>Superficie a construir</t>
  </si>
  <si>
    <t>m2</t>
  </si>
  <si>
    <t>Superficie propia (vendible)</t>
  </si>
  <si>
    <t>Costo de construcción</t>
  </si>
  <si>
    <t>Precio de venta</t>
  </si>
  <si>
    <t>Honorarios de proyecto y Dirección de Obra</t>
  </si>
  <si>
    <t>Gastos notariales</t>
  </si>
  <si>
    <t>Gastos comerciales</t>
  </si>
  <si>
    <t>Gastos varios</t>
  </si>
  <si>
    <t>PRESTAMO BANCARIO</t>
  </si>
  <si>
    <t>% de financiación</t>
  </si>
  <si>
    <t>Tasa de interés</t>
  </si>
  <si>
    <t>PARTICIPACIÓN EN SUP. EMPRESA CONSTRUCTORA</t>
  </si>
  <si>
    <t>% de partipación</t>
  </si>
  <si>
    <t>Inversión alternativa</t>
  </si>
  <si>
    <t>COSTOS IMPOSITIVOS</t>
  </si>
  <si>
    <t>Alícuota de IVA</t>
  </si>
  <si>
    <t>Impuesto a las ganancias</t>
  </si>
  <si>
    <t>Otros impuestos</t>
  </si>
  <si>
    <t>IIBB</t>
  </si>
  <si>
    <t>CRONOGRAMA DE OBRA</t>
  </si>
  <si>
    <t>CRONOGRAMA DE VENTAS</t>
  </si>
  <si>
    <t>Mes</t>
  </si>
  <si>
    <t>% avance</t>
  </si>
  <si>
    <t>Avance acum</t>
  </si>
  <si>
    <t>% vendido</t>
  </si>
  <si>
    <t>Acumulado</t>
  </si>
  <si>
    <t>Forma de pago</t>
  </si>
  <si>
    <t>Boleto de compra-venta</t>
  </si>
  <si>
    <t>Cuotas de obra</t>
  </si>
  <si>
    <t>Escritura / posesión</t>
  </si>
  <si>
    <t>DENOMINACIÓN DEL PROYECTO</t>
  </si>
  <si>
    <t>UBICACIÓN</t>
  </si>
  <si>
    <t>Calle</t>
  </si>
  <si>
    <t>Número</t>
  </si>
  <si>
    <t>Ciudad</t>
  </si>
  <si>
    <t>Provincia</t>
  </si>
  <si>
    <t>PLAZO DE FINALIZACIÓN DE LA CONSTRUCCIÓN</t>
  </si>
  <si>
    <t>RESULTADOS</t>
  </si>
  <si>
    <t>ANTES DE IMPUESTOS</t>
  </si>
  <si>
    <t>RATIOS DEL PROYECTO</t>
  </si>
  <si>
    <t>VAN</t>
  </si>
  <si>
    <t>Tasa de descuento</t>
  </si>
  <si>
    <t>TIR</t>
  </si>
  <si>
    <t>Margen antes de impuestos</t>
  </si>
  <si>
    <t>Máxima exposición capital propio</t>
  </si>
  <si>
    <t>Rentabilidad s/ capital propio</t>
  </si>
  <si>
    <t>Margen después de impuestos</t>
  </si>
  <si>
    <r>
      <t>DESPUES DE IMPUESTOS</t>
    </r>
    <r>
      <rPr>
        <i/>
        <sz val="12"/>
        <rFont val="Arial"/>
        <family val="2"/>
      </rPr>
      <t xml:space="preserve"> (ganancias y otros impuestos)</t>
    </r>
  </si>
  <si>
    <t>EGRESOS</t>
  </si>
  <si>
    <t>Tierra</t>
  </si>
  <si>
    <t>Costo de Construcción (período)</t>
  </si>
  <si>
    <t>Costo de Construcción (acumulado)</t>
  </si>
  <si>
    <t>Proyecto y Dirección de obra</t>
  </si>
  <si>
    <t>% de avance construcción (período)</t>
  </si>
  <si>
    <t>% de avance construcción (acumulado)</t>
  </si>
  <si>
    <t>Total costo construcción</t>
  </si>
  <si>
    <t>Total gastos</t>
  </si>
  <si>
    <t>Gastos acumulados</t>
  </si>
  <si>
    <t>INGRESOS POR VENTAS</t>
  </si>
  <si>
    <t>Boleto + cuotas de construcción</t>
  </si>
  <si>
    <t>Ingreso por escritura</t>
  </si>
  <si>
    <t>% vendido acumulado</t>
  </si>
  <si>
    <t>Ingreso total por ventas (período)</t>
  </si>
  <si>
    <t>Ingreso total por ventas (acumulado)</t>
  </si>
  <si>
    <t>PRESTAMO DE CONSTRUCCIÓN</t>
  </si>
  <si>
    <t>Desembolso préstamo</t>
  </si>
  <si>
    <t>Total deuda (acumulado)</t>
  </si>
  <si>
    <t>Amortización préstamo</t>
  </si>
  <si>
    <t>Intereses pagados en el período</t>
  </si>
  <si>
    <t>Intereses pagados (acumulado)</t>
  </si>
  <si>
    <t>FLUJO NETO</t>
  </si>
  <si>
    <t>Resultado neto del período</t>
  </si>
  <si>
    <t>Resultado acumulado</t>
  </si>
  <si>
    <t>PARTICIPACIÓN DEL CONSTRUCTOR</t>
  </si>
  <si>
    <t>Aporte del constructor</t>
  </si>
  <si>
    <t>Aporte acumulado del constructor</t>
  </si>
  <si>
    <t>Devolución al constructor</t>
  </si>
  <si>
    <t>CAPITAL PROPIO</t>
  </si>
  <si>
    <t>Capital propio período</t>
  </si>
  <si>
    <t>Capital propio acumulado</t>
  </si>
  <si>
    <t>IMPUESTOS</t>
  </si>
  <si>
    <t>Pago impuesto a las ganancias</t>
  </si>
  <si>
    <t>CAPITAL PROPIO DESPUÉS DE IMPUESTOS</t>
  </si>
  <si>
    <t>Período</t>
  </si>
  <si>
    <t>PLAN DE INVERSIONES</t>
  </si>
  <si>
    <t>Avance del período</t>
  </si>
  <si>
    <t>Avance acumulado</t>
  </si>
  <si>
    <t>Avance financiero de la construcción (acopio + certificaciones)</t>
  </si>
  <si>
    <t>Egresos por construcción</t>
  </si>
  <si>
    <t>Gastos período</t>
  </si>
  <si>
    <t>COSTO DE CONSTRUCCIÓN</t>
  </si>
  <si>
    <t>(I.V.A. incluido)</t>
  </si>
  <si>
    <t>Costo de construcción por m2</t>
  </si>
  <si>
    <t>Alícuota de I.V.A.</t>
  </si>
  <si>
    <t>Boleto</t>
  </si>
  <si>
    <t>Escritura</t>
  </si>
  <si>
    <t>Total de ingreso por ventas</t>
  </si>
  <si>
    <t>Estructura de pagos</t>
  </si>
  <si>
    <t>INGRESO POR VENTAS</t>
  </si>
  <si>
    <t>Total ingresos boleto + cuota de obra</t>
  </si>
  <si>
    <t>Ingreso por escrituras</t>
  </si>
  <si>
    <t>Total ingreso del período</t>
  </si>
  <si>
    <t>% vendido período</t>
  </si>
  <si>
    <t>RITMO DE VENTAS</t>
  </si>
  <si>
    <t>Ventas del período</t>
  </si>
  <si>
    <t>Ventas acumuladas</t>
  </si>
  <si>
    <t>% a escriturar (período)</t>
  </si>
  <si>
    <t>COCHERAS</t>
  </si>
  <si>
    <t>Descubiertas</t>
  </si>
  <si>
    <t>Precio Unitario</t>
  </si>
  <si>
    <t>Cubiertas</t>
  </si>
  <si>
    <t>Cant</t>
  </si>
  <si>
    <t>BAULERAS</t>
  </si>
  <si>
    <t>Cantidad</t>
  </si>
  <si>
    <t>LOCALES COMERCIALES</t>
  </si>
  <si>
    <t>Superficie propia</t>
  </si>
  <si>
    <t>OTROS INGRESOS EXTRAORDINARIOS</t>
  </si>
  <si>
    <t>Monto</t>
  </si>
  <si>
    <t>Detalle de ventas</t>
  </si>
  <si>
    <t>Tipo de unidad</t>
  </si>
  <si>
    <t>Total ingreso por ventas</t>
  </si>
  <si>
    <t>Locales</t>
  </si>
  <si>
    <t xml:space="preserve">Cocheras </t>
  </si>
  <si>
    <t>Viviendas</t>
  </si>
  <si>
    <t>Bauleras</t>
  </si>
  <si>
    <t>Superficie Propia</t>
  </si>
  <si>
    <t>Valor unitario</t>
  </si>
  <si>
    <t>Cocheras</t>
  </si>
  <si>
    <t>Ingresos Extraordinarios</t>
  </si>
  <si>
    <t xml:space="preserve">Tipo </t>
  </si>
  <si>
    <t xml:space="preserve">Cantidad </t>
  </si>
</sst>
</file>

<file path=xl/styles.xml><?xml version="1.0" encoding="utf-8"?>
<styleSheet xmlns="http://schemas.openxmlformats.org/spreadsheetml/2006/main">
  <numFmts count="5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_(* #,##0.000_);_(* \(#,##0.000\);_(* &quot;-&quot;??_);_(@_)"/>
    <numFmt numFmtId="191" formatCode="_(* #,##0.0000_);_(* \(#,##0.0000\);_(* &quot;-&quot;??_);_(@_)"/>
    <numFmt numFmtId="192" formatCode="0.000"/>
    <numFmt numFmtId="193" formatCode="_(* #,##0.0_);_(* \(#,##0.0\);_(* &quot;-&quot;??_);_(@_)"/>
    <numFmt numFmtId="194" formatCode="0.000_);\(0.000\)"/>
    <numFmt numFmtId="195" formatCode="0.000%"/>
    <numFmt numFmtId="196" formatCode="_(* #,##0_);_(* \(#,##0\);_(* &quot;-&quot;??_);_(@_)"/>
    <numFmt numFmtId="197" formatCode="_(&quot;$&quot;* #,##0_);_(&quot;$&quot;* \(#,##0\);_(&quot;$&quot;* &quot;-&quot;??_);_(@_)"/>
    <numFmt numFmtId="198" formatCode="0.0%"/>
    <numFmt numFmtId="199" formatCode="_(&quot;$&quot;* #,##0.000_);_(&quot;$&quot;* \(#,##0.000\);_(&quot;$&quot;* &quot;-&quot;??_);_(@_)"/>
    <numFmt numFmtId="200" formatCode="_(&quot;$&quot;* #,##0.0000_);_(&quot;$&quot;* \(#,##0.0000\);_(&quot;$&quot;* &quot;-&quot;??_);_(@_)"/>
    <numFmt numFmtId="201" formatCode="_(&quot;$&quot;* #,##0.0_);_(&quot;$&quot;* \(#,##0.0\);_(&quot;$&quot;* &quot;-&quot;??_);_(@_)"/>
    <numFmt numFmtId="202" formatCode="&quot;$&quot;#,##0.0;[Red]\-&quot;$&quot;#,##0.0"/>
    <numFmt numFmtId="203" formatCode="_-[$€-2]* #,##0.00_-;\-[$€-2]* #,##0.00_-;_-[$€-2]* &quot;-&quot;??_-"/>
    <numFmt numFmtId="204" formatCode="0.0000%"/>
    <numFmt numFmtId="205" formatCode="0.00000%"/>
    <numFmt numFmtId="206" formatCode="_-* #,##0.00\ [$USD]_-;\-* #,##0.00\ [$USD]_-;_-* &quot;-&quot;??\ [$USD]_-;_-@_-"/>
    <numFmt numFmtId="207" formatCode="_-* #,##0.000\ [$USD]_-;\-* #,##0.000\ [$USD]_-;_-* &quot;-&quot;??\ [$USD]_-;_-@_-"/>
    <numFmt numFmtId="208" formatCode="_-* #,##0.0000\ [$USD]_-;\-* #,##0.0000\ [$USD]_-;_-* &quot;-&quot;??\ [$USD]_-;_-@_-"/>
    <numFmt numFmtId="209" formatCode="_-* #,##0.00000\ [$USD]_-;\-* #,##0.00000\ [$USD]_-;_-* &quot;-&quot;??\ [$USD]_-;_-@_-"/>
    <numFmt numFmtId="210" formatCode="_-* #,##0.0\ [$USD]_-;\-* #,##0.0\ [$USD]_-;_-* &quot;-&quot;??\ [$USD]_-;_-@_-"/>
    <numFmt numFmtId="211" formatCode="_-* #,##0\ [$USD]_-;\-* #,##0\ [$USD]_-;_-* &quot;-&quot;??\ [$USD]_-;_-@_-"/>
  </numFmts>
  <fonts count="8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b/>
      <sz val="14"/>
      <color indexed="9"/>
      <name val="Arial"/>
      <family val="2"/>
    </font>
    <font>
      <b/>
      <i/>
      <u val="single"/>
      <sz val="12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i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i/>
      <sz val="10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i/>
      <sz val="16"/>
      <name val="Tahoma"/>
      <family val="2"/>
    </font>
    <font>
      <i/>
      <sz val="8"/>
      <name val="Tahoma"/>
      <family val="2"/>
    </font>
    <font>
      <b/>
      <i/>
      <sz val="10"/>
      <name val="Tahoma"/>
      <family val="2"/>
    </font>
    <font>
      <sz val="8"/>
      <name val="Tahoma"/>
      <family val="0"/>
    </font>
    <font>
      <b/>
      <sz val="8"/>
      <name val="Tahoma"/>
      <family val="0"/>
    </font>
    <font>
      <b/>
      <i/>
      <sz val="8"/>
      <name val="Tahoma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b/>
      <sz val="22"/>
      <color indexed="9"/>
      <name val="Arial"/>
      <family val="2"/>
    </font>
    <font>
      <b/>
      <sz val="22"/>
      <name val="Arial"/>
      <family val="2"/>
    </font>
    <font>
      <i/>
      <sz val="7"/>
      <name val="Tahoma"/>
      <family val="2"/>
    </font>
    <font>
      <b/>
      <sz val="10"/>
      <color indexed="10"/>
      <name val="Tahoma"/>
      <family val="2"/>
    </font>
    <font>
      <sz val="9"/>
      <name val="Tahoma"/>
      <family val="2"/>
    </font>
    <font>
      <i/>
      <sz val="9"/>
      <name val="Tahoma"/>
      <family val="2"/>
    </font>
    <font>
      <i/>
      <sz val="12"/>
      <name val="Arial"/>
      <family val="2"/>
    </font>
    <font>
      <b/>
      <sz val="9"/>
      <name val="Tahoma"/>
      <family val="2"/>
    </font>
    <font>
      <b/>
      <i/>
      <sz val="9"/>
      <name val="Tahoma"/>
      <family val="2"/>
    </font>
    <font>
      <sz val="8"/>
      <color indexed="8"/>
      <name val="Arial"/>
      <family val="0"/>
    </font>
    <font>
      <sz val="10.75"/>
      <color indexed="8"/>
      <name val="Arial"/>
      <family val="0"/>
    </font>
    <font>
      <sz val="3.25"/>
      <color indexed="8"/>
      <name val="Arial"/>
      <family val="0"/>
    </font>
    <font>
      <sz val="9.85"/>
      <color indexed="8"/>
      <name val="Arial"/>
      <family val="0"/>
    </font>
    <font>
      <sz val="5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3.25"/>
      <color indexed="8"/>
      <name val="Arial"/>
      <family val="0"/>
    </font>
    <font>
      <b/>
      <sz val="3.75"/>
      <color indexed="8"/>
      <name val="Arial"/>
      <family val="0"/>
    </font>
    <font>
      <b/>
      <sz val="12"/>
      <color indexed="8"/>
      <name val="Arial"/>
      <family val="0"/>
    </font>
    <font>
      <b/>
      <sz val="5.25"/>
      <color indexed="8"/>
      <name val="Arial"/>
      <family val="0"/>
    </font>
    <font>
      <b/>
      <sz val="5.75"/>
      <color indexed="8"/>
      <name val="Arial"/>
      <family val="0"/>
    </font>
    <font>
      <b/>
      <sz val="9.75"/>
      <color indexed="8"/>
      <name val="Arial"/>
      <family val="0"/>
    </font>
    <font>
      <sz val="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9"/>
      </bottom>
    </border>
    <border>
      <left>
        <color indexed="63"/>
      </left>
      <right>
        <color indexed="63"/>
      </right>
      <top style="medium"/>
      <bottom style="medium">
        <color indexed="9"/>
      </bottom>
    </border>
    <border>
      <left style="medium"/>
      <right style="medium">
        <color indexed="9"/>
      </right>
      <top style="medium">
        <color indexed="9"/>
      </top>
      <bottom>
        <color indexed="63"/>
      </bottom>
    </border>
    <border>
      <left style="medium"/>
      <right style="medium">
        <color indexed="9"/>
      </right>
      <top>
        <color indexed="63"/>
      </top>
      <bottom>
        <color indexed="63"/>
      </bottom>
    </border>
    <border>
      <left style="medium"/>
      <right style="medium">
        <color indexed="9"/>
      </right>
      <top>
        <color indexed="63"/>
      </top>
      <bottom style="dashed"/>
    </border>
    <border>
      <left style="medium"/>
      <right style="medium">
        <color indexed="9"/>
      </right>
      <top>
        <color indexed="63"/>
      </top>
      <bottom style="medium"/>
    </border>
    <border>
      <left>
        <color indexed="63"/>
      </left>
      <right style="medium"/>
      <top style="medium"/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>
        <color indexed="63"/>
      </bottom>
    </border>
    <border>
      <left style="medium">
        <color indexed="9"/>
      </left>
      <right style="medium"/>
      <top>
        <color indexed="63"/>
      </top>
      <bottom>
        <color indexed="63"/>
      </bottom>
    </border>
    <border>
      <left style="medium">
        <color indexed="9"/>
      </left>
      <right style="medium"/>
      <top>
        <color indexed="63"/>
      </top>
      <bottom style="dashed"/>
    </border>
    <border>
      <left style="medium">
        <color indexed="9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/>
      <top style="medium">
        <color indexed="9"/>
      </top>
      <bottom style="medium">
        <color indexed="9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/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>
        <color indexed="9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>
        <color indexed="9"/>
      </left>
      <right>
        <color indexed="63"/>
      </right>
      <top>
        <color indexed="63"/>
      </top>
      <bottom style="medium">
        <color indexed="9"/>
      </bottom>
    </border>
    <border>
      <left style="thick">
        <color indexed="9"/>
      </left>
      <right style="thick"/>
      <top>
        <color indexed="63"/>
      </top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thick">
        <color indexed="9"/>
      </right>
      <top style="thick"/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thick"/>
      <right style="thick">
        <color indexed="9"/>
      </right>
      <top style="thick"/>
      <bottom style="thick">
        <color indexed="9"/>
      </bottom>
    </border>
    <border>
      <left style="thick"/>
      <right style="thick">
        <color indexed="9"/>
      </right>
      <top>
        <color indexed="63"/>
      </top>
      <bottom>
        <color indexed="63"/>
      </bottom>
    </border>
    <border>
      <left style="thick"/>
      <right style="thick">
        <color indexed="9"/>
      </right>
      <top>
        <color indexed="63"/>
      </top>
      <bottom style="thick"/>
    </border>
    <border>
      <left style="thick"/>
      <right style="thick">
        <color indexed="9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>
        <color indexed="9"/>
      </left>
      <right style="thick"/>
      <top style="thick"/>
      <bottom>
        <color indexed="63"/>
      </bottom>
    </border>
    <border>
      <left style="thick">
        <color indexed="9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>
        <color indexed="9"/>
      </left>
      <right>
        <color indexed="63"/>
      </right>
      <top style="thick"/>
      <bottom style="thick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0"/>
      </bottom>
    </border>
    <border>
      <left>
        <color indexed="63"/>
      </left>
      <right style="medium"/>
      <top style="medium"/>
      <bottom style="hair"/>
    </border>
    <border>
      <left style="double"/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20" borderId="0" applyNumberFormat="0" applyBorder="0" applyAlignment="0" applyProtection="0"/>
    <xf numFmtId="0" fontId="70" fillId="21" borderId="1" applyNumberFormat="0" applyAlignment="0" applyProtection="0"/>
    <xf numFmtId="0" fontId="71" fillId="22" borderId="2" applyNumberFormat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0" applyNumberFormat="0" applyFill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75" fillId="29" borderId="1" applyNumberFormat="0" applyAlignment="0" applyProtection="0"/>
    <xf numFmtId="203" fontId="0" fillId="0" borderId="0" applyFont="0" applyFill="0" applyBorder="0" applyAlignment="0" applyProtection="0"/>
    <xf numFmtId="0" fontId="76" fillId="30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78" fillId="21" borderId="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7" applyNumberFormat="0" applyFill="0" applyAlignment="0" applyProtection="0"/>
    <xf numFmtId="0" fontId="74" fillId="0" borderId="8" applyNumberFormat="0" applyFill="0" applyAlignment="0" applyProtection="0"/>
    <xf numFmtId="0" fontId="83" fillId="0" borderId="9" applyNumberFormat="0" applyFill="0" applyAlignment="0" applyProtection="0"/>
  </cellStyleXfs>
  <cellXfs count="3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0" fontId="1" fillId="0" borderId="0" xfId="54" applyNumberFormat="1" applyFont="1" applyAlignment="1">
      <alignment/>
    </xf>
    <xf numFmtId="191" fontId="1" fillId="0" borderId="0" xfId="48" applyNumberFormat="1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94" fontId="1" fillId="0" borderId="0" xfId="0" applyNumberFormat="1" applyFont="1" applyBorder="1" applyAlignment="1">
      <alignment/>
    </xf>
    <xf numFmtId="9" fontId="1" fillId="0" borderId="0" xfId="54" applyFont="1" applyBorder="1" applyAlignment="1">
      <alignment/>
    </xf>
    <xf numFmtId="194" fontId="3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10" fontId="0" fillId="0" borderId="0" xfId="54" applyNumberFormat="1" applyFont="1" applyAlignment="1">
      <alignment/>
    </xf>
    <xf numFmtId="190" fontId="1" fillId="0" borderId="10" xfId="0" applyNumberFormat="1" applyFont="1" applyBorder="1" applyAlignment="1">
      <alignment horizontal="center"/>
    </xf>
    <xf numFmtId="190" fontId="1" fillId="0" borderId="10" xfId="0" applyNumberFormat="1" applyFont="1" applyBorder="1" applyAlignment="1">
      <alignment/>
    </xf>
    <xf numFmtId="190" fontId="1" fillId="0" borderId="11" xfId="0" applyNumberFormat="1" applyFont="1" applyBorder="1" applyAlignment="1">
      <alignment horizontal="center"/>
    </xf>
    <xf numFmtId="190" fontId="1" fillId="0" borderId="11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left"/>
    </xf>
    <xf numFmtId="189" fontId="0" fillId="0" borderId="0" xfId="0" applyNumberFormat="1" applyBorder="1" applyAlignment="1">
      <alignment/>
    </xf>
    <xf numFmtId="195" fontId="1" fillId="0" borderId="0" xfId="54" applyNumberFormat="1" applyFont="1" applyAlignment="1">
      <alignment/>
    </xf>
    <xf numFmtId="192" fontId="0" fillId="0" borderId="0" xfId="0" applyNumberFormat="1" applyFill="1" applyBorder="1" applyAlignment="1">
      <alignment/>
    </xf>
    <xf numFmtId="197" fontId="0" fillId="0" borderId="0" xfId="0" applyNumberFormat="1" applyAlignment="1">
      <alignment/>
    </xf>
    <xf numFmtId="0" fontId="1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0" fillId="33" borderId="12" xfId="0" applyFont="1" applyFill="1" applyBorder="1" applyAlignment="1">
      <alignment/>
    </xf>
    <xf numFmtId="0" fontId="10" fillId="33" borderId="13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197" fontId="10" fillId="33" borderId="0" xfId="50" applyNumberFormat="1" applyFont="1" applyFill="1" applyBorder="1" applyAlignment="1">
      <alignment/>
    </xf>
    <xf numFmtId="0" fontId="10" fillId="33" borderId="14" xfId="0" applyFont="1" applyFill="1" applyBorder="1" applyAlignment="1">
      <alignment/>
    </xf>
    <xf numFmtId="9" fontId="10" fillId="33" borderId="0" xfId="54" applyFont="1" applyFill="1" applyBorder="1" applyAlignment="1">
      <alignment horizontal="right"/>
    </xf>
    <xf numFmtId="197" fontId="10" fillId="33" borderId="15" xfId="50" applyNumberFormat="1" applyFont="1" applyFill="1" applyBorder="1" applyAlignment="1">
      <alignment/>
    </xf>
    <xf numFmtId="0" fontId="10" fillId="33" borderId="16" xfId="0" applyFont="1" applyFill="1" applyBorder="1" applyAlignment="1">
      <alignment/>
    </xf>
    <xf numFmtId="9" fontId="10" fillId="33" borderId="17" xfId="0" applyNumberFormat="1" applyFont="1" applyFill="1" applyBorder="1" applyAlignment="1">
      <alignment/>
    </xf>
    <xf numFmtId="197" fontId="10" fillId="33" borderId="18" xfId="50" applyNumberFormat="1" applyFont="1" applyFill="1" applyBorder="1" applyAlignment="1">
      <alignment/>
    </xf>
    <xf numFmtId="0" fontId="11" fillId="33" borderId="19" xfId="0" applyFont="1" applyFill="1" applyBorder="1" applyAlignment="1">
      <alignment/>
    </xf>
    <xf numFmtId="0" fontId="11" fillId="33" borderId="20" xfId="0" applyFont="1" applyFill="1" applyBorder="1" applyAlignment="1">
      <alignment horizontal="right"/>
    </xf>
    <xf numFmtId="0" fontId="11" fillId="33" borderId="21" xfId="0" applyFont="1" applyFill="1" applyBorder="1" applyAlignment="1">
      <alignment/>
    </xf>
    <xf numFmtId="0" fontId="11" fillId="33" borderId="22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197" fontId="10" fillId="33" borderId="0" xfId="50" applyNumberFormat="1" applyFont="1" applyFill="1" applyBorder="1" applyAlignment="1">
      <alignment horizontal="center"/>
    </xf>
    <xf numFmtId="197" fontId="10" fillId="33" borderId="24" xfId="50" applyNumberFormat="1" applyFont="1" applyFill="1" applyBorder="1" applyAlignment="1">
      <alignment horizontal="center"/>
    </xf>
    <xf numFmtId="10" fontId="10" fillId="33" borderId="0" xfId="0" applyNumberFormat="1" applyFont="1" applyFill="1" applyBorder="1" applyAlignment="1">
      <alignment horizontal="center"/>
    </xf>
    <xf numFmtId="10" fontId="10" fillId="33" borderId="25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/>
    </xf>
    <xf numFmtId="0" fontId="5" fillId="33" borderId="26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9" fillId="33" borderId="28" xfId="0" applyFont="1" applyFill="1" applyBorder="1" applyAlignment="1">
      <alignment horizontal="right"/>
    </xf>
    <xf numFmtId="0" fontId="11" fillId="33" borderId="29" xfId="0" applyFont="1" applyFill="1" applyBorder="1" applyAlignment="1">
      <alignment/>
    </xf>
    <xf numFmtId="0" fontId="11" fillId="33" borderId="30" xfId="0" applyFont="1" applyFill="1" applyBorder="1" applyAlignment="1">
      <alignment/>
    </xf>
    <xf numFmtId="0" fontId="11" fillId="33" borderId="31" xfId="0" applyFont="1" applyFill="1" applyBorder="1" applyAlignment="1">
      <alignment/>
    </xf>
    <xf numFmtId="0" fontId="10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/>
    </xf>
    <xf numFmtId="197" fontId="11" fillId="33" borderId="34" xfId="50" applyNumberFormat="1" applyFont="1" applyFill="1" applyBorder="1" applyAlignment="1">
      <alignment horizontal="center"/>
    </xf>
    <xf numFmtId="197" fontId="11" fillId="33" borderId="35" xfId="50" applyNumberFormat="1" applyFont="1" applyFill="1" applyBorder="1" applyAlignment="1">
      <alignment horizontal="center"/>
    </xf>
    <xf numFmtId="9" fontId="11" fillId="33" borderId="34" xfId="54" applyFont="1" applyFill="1" applyBorder="1" applyAlignment="1">
      <alignment horizontal="center"/>
    </xf>
    <xf numFmtId="9" fontId="11" fillId="33" borderId="36" xfId="54" applyFont="1" applyFill="1" applyBorder="1" applyAlignment="1">
      <alignment horizontal="center"/>
    </xf>
    <xf numFmtId="10" fontId="10" fillId="33" borderId="0" xfId="54" applyNumberFormat="1" applyFont="1" applyFill="1" applyBorder="1" applyAlignment="1">
      <alignment horizontal="center"/>
    </xf>
    <xf numFmtId="0" fontId="11" fillId="33" borderId="37" xfId="0" applyFont="1" applyFill="1" applyBorder="1" applyAlignment="1">
      <alignment horizontal="center"/>
    </xf>
    <xf numFmtId="0" fontId="11" fillId="33" borderId="28" xfId="0" applyFont="1" applyFill="1" applyBorder="1" applyAlignment="1">
      <alignment/>
    </xf>
    <xf numFmtId="0" fontId="10" fillId="33" borderId="38" xfId="0" applyFont="1" applyFill="1" applyBorder="1" applyAlignment="1">
      <alignment horizontal="center"/>
    </xf>
    <xf numFmtId="10" fontId="11" fillId="33" borderId="34" xfId="54" applyNumberFormat="1" applyFont="1" applyFill="1" applyBorder="1" applyAlignment="1">
      <alignment horizontal="center"/>
    </xf>
    <xf numFmtId="10" fontId="11" fillId="33" borderId="34" xfId="0" applyNumberFormat="1" applyFont="1" applyFill="1" applyBorder="1" applyAlignment="1">
      <alignment horizontal="center"/>
    </xf>
    <xf numFmtId="10" fontId="11" fillId="33" borderId="36" xfId="54" applyNumberFormat="1" applyFont="1" applyFill="1" applyBorder="1" applyAlignment="1">
      <alignment horizontal="center"/>
    </xf>
    <xf numFmtId="0" fontId="13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33" borderId="12" xfId="0" applyFont="1" applyFill="1" applyBorder="1" applyAlignment="1">
      <alignment horizontal="center"/>
    </xf>
    <xf numFmtId="10" fontId="10" fillId="33" borderId="0" xfId="54" applyNumberFormat="1" applyFont="1" applyFill="1" applyAlignment="1">
      <alignment horizontal="center"/>
    </xf>
    <xf numFmtId="10" fontId="10" fillId="33" borderId="25" xfId="54" applyNumberFormat="1" applyFont="1" applyFill="1" applyBorder="1" applyAlignment="1">
      <alignment horizontal="center"/>
    </xf>
    <xf numFmtId="0" fontId="9" fillId="33" borderId="39" xfId="0" applyFont="1" applyFill="1" applyBorder="1" applyAlignment="1">
      <alignment horizontal="right"/>
    </xf>
    <xf numFmtId="0" fontId="11" fillId="33" borderId="19" xfId="0" applyFont="1" applyFill="1" applyBorder="1" applyAlignment="1">
      <alignment horizontal="center"/>
    </xf>
    <xf numFmtId="0" fontId="11" fillId="33" borderId="20" xfId="0" applyFont="1" applyFill="1" applyBorder="1" applyAlignment="1">
      <alignment horizontal="center"/>
    </xf>
    <xf numFmtId="0" fontId="11" fillId="33" borderId="40" xfId="0" applyFont="1" applyFill="1" applyBorder="1" applyAlignment="1">
      <alignment horizontal="center"/>
    </xf>
    <xf numFmtId="196" fontId="10" fillId="33" borderId="25" xfId="48" applyNumberFormat="1" applyFont="1" applyFill="1" applyBorder="1" applyAlignment="1">
      <alignment horizontal="center"/>
    </xf>
    <xf numFmtId="196" fontId="10" fillId="33" borderId="0" xfId="48" applyNumberFormat="1" applyFont="1" applyFill="1" applyBorder="1" applyAlignment="1">
      <alignment horizontal="center"/>
    </xf>
    <xf numFmtId="196" fontId="11" fillId="33" borderId="34" xfId="48" applyNumberFormat="1" applyFont="1" applyFill="1" applyBorder="1" applyAlignment="1">
      <alignment horizontal="center"/>
    </xf>
    <xf numFmtId="196" fontId="11" fillId="33" borderId="36" xfId="48" applyNumberFormat="1" applyFont="1" applyFill="1" applyBorder="1" applyAlignment="1">
      <alignment horizontal="center"/>
    </xf>
    <xf numFmtId="196" fontId="11" fillId="33" borderId="13" xfId="48" applyNumberFormat="1" applyFont="1" applyFill="1" applyBorder="1" applyAlignment="1">
      <alignment/>
    </xf>
    <xf numFmtId="0" fontId="10" fillId="33" borderId="0" xfId="0" applyFont="1" applyFill="1" applyBorder="1" applyAlignment="1">
      <alignment horizontal="center"/>
    </xf>
    <xf numFmtId="0" fontId="10" fillId="33" borderId="41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right"/>
    </xf>
    <xf numFmtId="0" fontId="14" fillId="33" borderId="13" xfId="0" applyFont="1" applyFill="1" applyBorder="1" applyAlignment="1">
      <alignment horizontal="right"/>
    </xf>
    <xf numFmtId="190" fontId="10" fillId="33" borderId="13" xfId="48" applyNumberFormat="1" applyFont="1" applyFill="1" applyBorder="1" applyAlignment="1">
      <alignment horizontal="right"/>
    </xf>
    <xf numFmtId="0" fontId="10" fillId="33" borderId="13" xfId="0" applyFont="1" applyFill="1" applyBorder="1" applyAlignment="1">
      <alignment horizontal="right"/>
    </xf>
    <xf numFmtId="0" fontId="10" fillId="33" borderId="42" xfId="0" applyFont="1" applyFill="1" applyBorder="1" applyAlignment="1">
      <alignment horizontal="center"/>
    </xf>
    <xf numFmtId="0" fontId="10" fillId="33" borderId="43" xfId="0" applyFont="1" applyFill="1" applyBorder="1" applyAlignment="1">
      <alignment/>
    </xf>
    <xf numFmtId="0" fontId="10" fillId="33" borderId="17" xfId="0" applyFont="1" applyFill="1" applyBorder="1" applyAlignment="1">
      <alignment horizontal="center"/>
    </xf>
    <xf numFmtId="0" fontId="10" fillId="33" borderId="44" xfId="0" applyFont="1" applyFill="1" applyBorder="1" applyAlignment="1">
      <alignment horizontal="center"/>
    </xf>
    <xf numFmtId="0" fontId="10" fillId="33" borderId="45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0" fontId="10" fillId="33" borderId="16" xfId="0" applyNumberFormat="1" applyFont="1" applyFill="1" applyBorder="1" applyAlignment="1">
      <alignment horizontal="center"/>
    </xf>
    <xf numFmtId="0" fontId="10" fillId="33" borderId="46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8" fillId="33" borderId="0" xfId="0" applyFont="1" applyFill="1" applyAlignment="1">
      <alignment horizontal="center"/>
    </xf>
    <xf numFmtId="197" fontId="7" fillId="33" borderId="0" xfId="50" applyNumberFormat="1" applyFont="1" applyFill="1" applyBorder="1" applyAlignment="1">
      <alignment horizontal="center"/>
    </xf>
    <xf numFmtId="197" fontId="8" fillId="33" borderId="0" xfId="50" applyNumberFormat="1" applyFont="1" applyFill="1" applyBorder="1" applyAlignment="1">
      <alignment horizontal="center"/>
    </xf>
    <xf numFmtId="10" fontId="8" fillId="33" borderId="0" xfId="54" applyNumberFormat="1" applyFont="1" applyFill="1" applyBorder="1" applyAlignment="1">
      <alignment horizontal="center"/>
    </xf>
    <xf numFmtId="197" fontId="8" fillId="33" borderId="47" xfId="50" applyNumberFormat="1" applyFont="1" applyFill="1" applyBorder="1" applyAlignment="1">
      <alignment horizontal="center"/>
    </xf>
    <xf numFmtId="17" fontId="8" fillId="33" borderId="0" xfId="0" applyNumberFormat="1" applyFont="1" applyFill="1" applyBorder="1" applyAlignment="1">
      <alignment horizontal="center"/>
    </xf>
    <xf numFmtId="0" fontId="7" fillId="33" borderId="48" xfId="0" applyFont="1" applyFill="1" applyBorder="1" applyAlignment="1">
      <alignment horizontal="center"/>
    </xf>
    <xf numFmtId="190" fontId="8" fillId="34" borderId="11" xfId="0" applyNumberFormat="1" applyFont="1" applyFill="1" applyBorder="1" applyAlignment="1">
      <alignment horizontal="center"/>
    </xf>
    <xf numFmtId="197" fontId="8" fillId="34" borderId="0" xfId="50" applyNumberFormat="1" applyFont="1" applyFill="1" applyBorder="1" applyAlignment="1">
      <alignment horizontal="center"/>
    </xf>
    <xf numFmtId="10" fontId="8" fillId="34" borderId="0" xfId="54" applyNumberFormat="1" applyFont="1" applyFill="1" applyBorder="1" applyAlignment="1">
      <alignment horizontal="center"/>
    </xf>
    <xf numFmtId="197" fontId="7" fillId="34" borderId="0" xfId="50" applyNumberFormat="1" applyFont="1" applyFill="1" applyBorder="1" applyAlignment="1">
      <alignment horizontal="center"/>
    </xf>
    <xf numFmtId="197" fontId="8" fillId="34" borderId="47" xfId="50" applyNumberFormat="1" applyFont="1" applyFill="1" applyBorder="1" applyAlignment="1">
      <alignment horizontal="center"/>
    </xf>
    <xf numFmtId="197" fontId="1" fillId="35" borderId="0" xfId="50" applyNumberFormat="1" applyFont="1" applyFill="1" applyBorder="1" applyAlignment="1">
      <alignment horizontal="center"/>
    </xf>
    <xf numFmtId="190" fontId="1" fillId="35" borderId="11" xfId="0" applyNumberFormat="1" applyFont="1" applyFill="1" applyBorder="1" applyAlignment="1">
      <alignment horizontal="center"/>
    </xf>
    <xf numFmtId="197" fontId="2" fillId="35" borderId="0" xfId="50" applyNumberFormat="1" applyFont="1" applyFill="1" applyBorder="1" applyAlignment="1">
      <alignment horizontal="center"/>
    </xf>
    <xf numFmtId="190" fontId="8" fillId="36" borderId="11" xfId="0" applyNumberFormat="1" applyFont="1" applyFill="1" applyBorder="1" applyAlignment="1">
      <alignment horizontal="center"/>
    </xf>
    <xf numFmtId="197" fontId="8" fillId="36" borderId="0" xfId="50" applyNumberFormat="1" applyFont="1" applyFill="1" applyBorder="1" applyAlignment="1">
      <alignment horizontal="center"/>
    </xf>
    <xf numFmtId="197" fontId="8" fillId="36" borderId="47" xfId="50" applyNumberFormat="1" applyFont="1" applyFill="1" applyBorder="1" applyAlignment="1">
      <alignment horizontal="center"/>
    </xf>
    <xf numFmtId="193" fontId="1" fillId="0" borderId="10" xfId="0" applyNumberFormat="1" applyFont="1" applyBorder="1" applyAlignment="1">
      <alignment horizontal="center"/>
    </xf>
    <xf numFmtId="196" fontId="1" fillId="0" borderId="10" xfId="0" applyNumberFormat="1" applyFont="1" applyBorder="1" applyAlignment="1">
      <alignment horizontal="center"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20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21" fillId="35" borderId="0" xfId="0" applyFont="1" applyFill="1" applyAlignment="1">
      <alignment/>
    </xf>
    <xf numFmtId="0" fontId="18" fillId="37" borderId="49" xfId="0" applyFont="1" applyFill="1" applyBorder="1" applyAlignment="1">
      <alignment/>
    </xf>
    <xf numFmtId="0" fontId="17" fillId="37" borderId="50" xfId="0" applyFont="1" applyFill="1" applyBorder="1" applyAlignment="1">
      <alignment/>
    </xf>
    <xf numFmtId="0" fontId="17" fillId="38" borderId="51" xfId="0" applyFont="1" applyFill="1" applyBorder="1" applyAlignment="1">
      <alignment/>
    </xf>
    <xf numFmtId="0" fontId="18" fillId="37" borderId="52" xfId="0" applyFont="1" applyFill="1" applyBorder="1" applyAlignment="1">
      <alignment/>
    </xf>
    <xf numFmtId="0" fontId="17" fillId="37" borderId="53" xfId="0" applyFont="1" applyFill="1" applyBorder="1" applyAlignment="1">
      <alignment/>
    </xf>
    <xf numFmtId="0" fontId="17" fillId="37" borderId="54" xfId="0" applyFont="1" applyFill="1" applyBorder="1" applyAlignment="1">
      <alignment/>
    </xf>
    <xf numFmtId="0" fontId="18" fillId="37" borderId="55" xfId="0" applyFont="1" applyFill="1" applyBorder="1" applyAlignment="1">
      <alignment/>
    </xf>
    <xf numFmtId="0" fontId="17" fillId="37" borderId="0" xfId="0" applyFont="1" applyFill="1" applyBorder="1" applyAlignment="1">
      <alignment/>
    </xf>
    <xf numFmtId="0" fontId="17" fillId="37" borderId="56" xfId="0" applyFont="1" applyFill="1" applyBorder="1" applyAlignment="1">
      <alignment/>
    </xf>
    <xf numFmtId="0" fontId="17" fillId="37" borderId="55" xfId="0" applyFont="1" applyFill="1" applyBorder="1" applyAlignment="1">
      <alignment/>
    </xf>
    <xf numFmtId="0" fontId="18" fillId="37" borderId="51" xfId="0" applyFont="1" applyFill="1" applyBorder="1" applyAlignment="1">
      <alignment horizontal="center"/>
    </xf>
    <xf numFmtId="0" fontId="22" fillId="37" borderId="51" xfId="0" applyFont="1" applyFill="1" applyBorder="1" applyAlignment="1">
      <alignment horizontal="center"/>
    </xf>
    <xf numFmtId="0" fontId="17" fillId="37" borderId="49" xfId="0" applyFont="1" applyFill="1" applyBorder="1" applyAlignment="1">
      <alignment/>
    </xf>
    <xf numFmtId="0" fontId="17" fillId="37" borderId="57" xfId="0" applyFont="1" applyFill="1" applyBorder="1" applyAlignment="1">
      <alignment/>
    </xf>
    <xf numFmtId="9" fontId="17" fillId="38" borderId="51" xfId="54" applyFont="1" applyFill="1" applyBorder="1" applyAlignment="1">
      <alignment/>
    </xf>
    <xf numFmtId="198" fontId="17" fillId="38" borderId="51" xfId="54" applyNumberFormat="1" applyFont="1" applyFill="1" applyBorder="1" applyAlignment="1">
      <alignment/>
    </xf>
    <xf numFmtId="0" fontId="18" fillId="37" borderId="58" xfId="0" applyFont="1" applyFill="1" applyBorder="1" applyAlignment="1">
      <alignment horizontal="center"/>
    </xf>
    <xf numFmtId="9" fontId="17" fillId="37" borderId="51" xfId="54" applyFont="1" applyFill="1" applyBorder="1" applyAlignment="1">
      <alignment horizontal="center"/>
    </xf>
    <xf numFmtId="0" fontId="24" fillId="37" borderId="51" xfId="0" applyFont="1" applyFill="1" applyBorder="1" applyAlignment="1">
      <alignment horizontal="center"/>
    </xf>
    <xf numFmtId="0" fontId="24" fillId="37" borderId="51" xfId="0" applyFont="1" applyFill="1" applyBorder="1" applyAlignment="1">
      <alignment/>
    </xf>
    <xf numFmtId="0" fontId="17" fillId="37" borderId="59" xfId="0" applyFont="1" applyFill="1" applyBorder="1" applyAlignment="1">
      <alignment/>
    </xf>
    <xf numFmtId="0" fontId="17" fillId="37" borderId="60" xfId="0" applyFont="1" applyFill="1" applyBorder="1" applyAlignment="1">
      <alignment/>
    </xf>
    <xf numFmtId="0" fontId="17" fillId="37" borderId="61" xfId="0" applyFont="1" applyFill="1" applyBorder="1" applyAlignment="1">
      <alignment/>
    </xf>
    <xf numFmtId="0" fontId="17" fillId="37" borderId="5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10" fillId="33" borderId="16" xfId="0" applyFont="1" applyFill="1" applyBorder="1" applyAlignment="1">
      <alignment wrapText="1"/>
    </xf>
    <xf numFmtId="0" fontId="10" fillId="33" borderId="62" xfId="0" applyFont="1" applyFill="1" applyBorder="1" applyAlignment="1">
      <alignment wrapText="1"/>
    </xf>
    <xf numFmtId="9" fontId="10" fillId="33" borderId="25" xfId="54" applyFont="1" applyFill="1" applyBorder="1" applyAlignment="1">
      <alignment horizontal="center"/>
    </xf>
    <xf numFmtId="0" fontId="26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197" fontId="8" fillId="33" borderId="63" xfId="50" applyNumberFormat="1" applyFont="1" applyFill="1" applyBorder="1" applyAlignment="1">
      <alignment horizontal="center"/>
    </xf>
    <xf numFmtId="190" fontId="8" fillId="34" borderId="64" xfId="0" applyNumberFormat="1" applyFont="1" applyFill="1" applyBorder="1" applyAlignment="1">
      <alignment/>
    </xf>
    <xf numFmtId="197" fontId="8" fillId="34" borderId="65" xfId="50" applyNumberFormat="1" applyFont="1" applyFill="1" applyBorder="1" applyAlignment="1">
      <alignment/>
    </xf>
    <xf numFmtId="10" fontId="8" fillId="34" borderId="65" xfId="54" applyNumberFormat="1" applyFont="1" applyFill="1" applyBorder="1" applyAlignment="1">
      <alignment/>
    </xf>
    <xf numFmtId="197" fontId="7" fillId="34" borderId="65" xfId="50" applyNumberFormat="1" applyFont="1" applyFill="1" applyBorder="1" applyAlignment="1">
      <alignment/>
    </xf>
    <xf numFmtId="197" fontId="8" fillId="34" borderId="66" xfId="50" applyNumberFormat="1" applyFont="1" applyFill="1" applyBorder="1" applyAlignment="1">
      <alignment/>
    </xf>
    <xf numFmtId="190" fontId="8" fillId="34" borderId="67" xfId="0" applyNumberFormat="1" applyFont="1" applyFill="1" applyBorder="1" applyAlignment="1">
      <alignment horizontal="center"/>
    </xf>
    <xf numFmtId="197" fontId="8" fillId="34" borderId="68" xfId="50" applyNumberFormat="1" applyFont="1" applyFill="1" applyBorder="1" applyAlignment="1">
      <alignment horizontal="center"/>
    </xf>
    <xf numFmtId="10" fontId="8" fillId="34" borderId="68" xfId="54" applyNumberFormat="1" applyFont="1" applyFill="1" applyBorder="1" applyAlignment="1">
      <alignment horizontal="center"/>
    </xf>
    <xf numFmtId="197" fontId="7" fillId="34" borderId="68" xfId="50" applyNumberFormat="1" applyFont="1" applyFill="1" applyBorder="1" applyAlignment="1">
      <alignment horizontal="center"/>
    </xf>
    <xf numFmtId="197" fontId="8" fillId="34" borderId="69" xfId="50" applyNumberFormat="1" applyFont="1" applyFill="1" applyBorder="1" applyAlignment="1">
      <alignment horizontal="center"/>
    </xf>
    <xf numFmtId="190" fontId="1" fillId="35" borderId="64" xfId="0" applyNumberFormat="1" applyFont="1" applyFill="1" applyBorder="1" applyAlignment="1">
      <alignment/>
    </xf>
    <xf numFmtId="197" fontId="1" fillId="35" borderId="65" xfId="50" applyNumberFormat="1" applyFont="1" applyFill="1" applyBorder="1" applyAlignment="1">
      <alignment/>
    </xf>
    <xf numFmtId="197" fontId="2" fillId="35" borderId="65" xfId="50" applyNumberFormat="1" applyFont="1" applyFill="1" applyBorder="1" applyAlignment="1">
      <alignment/>
    </xf>
    <xf numFmtId="190" fontId="1" fillId="35" borderId="64" xfId="0" applyNumberFormat="1" applyFont="1" applyFill="1" applyBorder="1" applyAlignment="1">
      <alignment horizontal="center"/>
    </xf>
    <xf numFmtId="197" fontId="1" fillId="35" borderId="65" xfId="50" applyNumberFormat="1" applyFont="1" applyFill="1" applyBorder="1" applyAlignment="1">
      <alignment horizontal="center"/>
    </xf>
    <xf numFmtId="197" fontId="2" fillId="35" borderId="65" xfId="50" applyNumberFormat="1" applyFont="1" applyFill="1" applyBorder="1" applyAlignment="1">
      <alignment horizontal="center"/>
    </xf>
    <xf numFmtId="188" fontId="1" fillId="0" borderId="0" xfId="50" applyFont="1" applyAlignment="1">
      <alignment horizontal="center"/>
    </xf>
    <xf numFmtId="197" fontId="1" fillId="35" borderId="70" xfId="50" applyNumberFormat="1" applyFont="1" applyFill="1" applyBorder="1" applyAlignment="1">
      <alignment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27" fillId="35" borderId="0" xfId="0" applyFont="1" applyFill="1" applyAlignment="1">
      <alignment/>
    </xf>
    <xf numFmtId="0" fontId="27" fillId="35" borderId="13" xfId="0" applyFont="1" applyFill="1" applyBorder="1" applyAlignment="1">
      <alignment/>
    </xf>
    <xf numFmtId="0" fontId="27" fillId="35" borderId="0" xfId="0" applyFont="1" applyFill="1" applyBorder="1" applyAlignment="1">
      <alignment/>
    </xf>
    <xf numFmtId="0" fontId="27" fillId="35" borderId="41" xfId="0" applyFont="1" applyFill="1" applyBorder="1" applyAlignment="1">
      <alignment/>
    </xf>
    <xf numFmtId="0" fontId="27" fillId="35" borderId="14" xfId="0" applyFont="1" applyFill="1" applyBorder="1" applyAlignment="1">
      <alignment/>
    </xf>
    <xf numFmtId="0" fontId="27" fillId="35" borderId="25" xfId="0" applyFont="1" applyFill="1" applyBorder="1" applyAlignment="1">
      <alignment/>
    </xf>
    <xf numFmtId="0" fontId="27" fillId="35" borderId="42" xfId="0" applyFont="1" applyFill="1" applyBorder="1" applyAlignment="1">
      <alignment/>
    </xf>
    <xf numFmtId="0" fontId="27" fillId="35" borderId="71" xfId="0" applyFont="1" applyFill="1" applyBorder="1" applyAlignment="1">
      <alignment/>
    </xf>
    <xf numFmtId="0" fontId="27" fillId="35" borderId="72" xfId="0" applyFont="1" applyFill="1" applyBorder="1" applyAlignment="1">
      <alignment/>
    </xf>
    <xf numFmtId="0" fontId="27" fillId="35" borderId="73" xfId="0" applyFont="1" applyFill="1" applyBorder="1" applyAlignment="1">
      <alignment/>
    </xf>
    <xf numFmtId="0" fontId="27" fillId="35" borderId="74" xfId="0" applyFont="1" applyFill="1" applyBorder="1" applyAlignment="1">
      <alignment/>
    </xf>
    <xf numFmtId="9" fontId="27" fillId="35" borderId="75" xfId="0" applyNumberFormat="1" applyFont="1" applyFill="1" applyBorder="1" applyAlignment="1">
      <alignment/>
    </xf>
    <xf numFmtId="10" fontId="27" fillId="35" borderId="75" xfId="54" applyNumberFormat="1" applyFont="1" applyFill="1" applyBorder="1" applyAlignment="1">
      <alignment/>
    </xf>
    <xf numFmtId="9" fontId="27" fillId="35" borderId="75" xfId="54" applyFont="1" applyFill="1" applyBorder="1" applyAlignment="1">
      <alignment/>
    </xf>
    <xf numFmtId="0" fontId="16" fillId="33" borderId="76" xfId="0" applyFont="1" applyFill="1" applyBorder="1" applyAlignment="1">
      <alignment horizontal="right"/>
    </xf>
    <xf numFmtId="0" fontId="7" fillId="33" borderId="77" xfId="0" applyFont="1" applyFill="1" applyBorder="1" applyAlignment="1">
      <alignment/>
    </xf>
    <xf numFmtId="0" fontId="8" fillId="33" borderId="77" xfId="0" applyFont="1" applyFill="1" applyBorder="1" applyAlignment="1">
      <alignment/>
    </xf>
    <xf numFmtId="0" fontId="8" fillId="33" borderId="78" xfId="0" applyFont="1" applyFill="1" applyBorder="1" applyAlignment="1">
      <alignment/>
    </xf>
    <xf numFmtId="0" fontId="7" fillId="34" borderId="79" xfId="0" applyFont="1" applyFill="1" applyBorder="1" applyAlignment="1">
      <alignment/>
    </xf>
    <xf numFmtId="0" fontId="8" fillId="34" borderId="77" xfId="0" applyFont="1" applyFill="1" applyBorder="1" applyAlignment="1">
      <alignment/>
    </xf>
    <xf numFmtId="0" fontId="7" fillId="34" borderId="77" xfId="0" applyFont="1" applyFill="1" applyBorder="1" applyAlignment="1">
      <alignment/>
    </xf>
    <xf numFmtId="0" fontId="8" fillId="34" borderId="78" xfId="0" applyFont="1" applyFill="1" applyBorder="1" applyAlignment="1">
      <alignment/>
    </xf>
    <xf numFmtId="0" fontId="2" fillId="35" borderId="80" xfId="0" applyFont="1" applyFill="1" applyBorder="1" applyAlignment="1">
      <alignment/>
    </xf>
    <xf numFmtId="0" fontId="1" fillId="35" borderId="81" xfId="0" applyFont="1" applyFill="1" applyBorder="1" applyAlignment="1">
      <alignment/>
    </xf>
    <xf numFmtId="0" fontId="2" fillId="35" borderId="81" xfId="0" applyFont="1" applyFill="1" applyBorder="1" applyAlignment="1">
      <alignment/>
    </xf>
    <xf numFmtId="0" fontId="1" fillId="35" borderId="70" xfId="0" applyFont="1" applyFill="1" applyBorder="1" applyAlignment="1">
      <alignment/>
    </xf>
    <xf numFmtId="0" fontId="7" fillId="36" borderId="79" xfId="0" applyFont="1" applyFill="1" applyBorder="1" applyAlignment="1">
      <alignment/>
    </xf>
    <xf numFmtId="0" fontId="8" fillId="36" borderId="77" xfId="0" applyFont="1" applyFill="1" applyBorder="1" applyAlignment="1">
      <alignment/>
    </xf>
    <xf numFmtId="0" fontId="8" fillId="36" borderId="78" xfId="0" applyFont="1" applyFill="1" applyBorder="1" applyAlignment="1">
      <alignment/>
    </xf>
    <xf numFmtId="190" fontId="8" fillId="36" borderId="82" xfId="0" applyNumberFormat="1" applyFont="1" applyFill="1" applyBorder="1" applyAlignment="1">
      <alignment/>
    </xf>
    <xf numFmtId="197" fontId="8" fillId="36" borderId="83" xfId="50" applyNumberFormat="1" applyFont="1" applyFill="1" applyBorder="1" applyAlignment="1">
      <alignment/>
    </xf>
    <xf numFmtId="197" fontId="8" fillId="36" borderId="63" xfId="50" applyNumberFormat="1" applyFont="1" applyFill="1" applyBorder="1" applyAlignment="1">
      <alignment/>
    </xf>
    <xf numFmtId="197" fontId="1" fillId="39" borderId="0" xfId="50" applyNumberFormat="1" applyFont="1" applyFill="1" applyBorder="1" applyAlignment="1">
      <alignment horizontal="center"/>
    </xf>
    <xf numFmtId="0" fontId="2" fillId="39" borderId="80" xfId="0" applyFont="1" applyFill="1" applyBorder="1" applyAlignment="1">
      <alignment/>
    </xf>
    <xf numFmtId="0" fontId="1" fillId="39" borderId="81" xfId="0" applyFont="1" applyFill="1" applyBorder="1" applyAlignment="1">
      <alignment/>
    </xf>
    <xf numFmtId="0" fontId="1" fillId="39" borderId="70" xfId="0" applyFont="1" applyFill="1" applyBorder="1" applyAlignment="1">
      <alignment/>
    </xf>
    <xf numFmtId="0" fontId="1" fillId="39" borderId="84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  <xf numFmtId="0" fontId="1" fillId="39" borderId="64" xfId="0" applyFont="1" applyFill="1" applyBorder="1" applyAlignment="1">
      <alignment horizontal="center"/>
    </xf>
    <xf numFmtId="197" fontId="1" fillId="39" borderId="85" xfId="50" applyNumberFormat="1" applyFont="1" applyFill="1" applyBorder="1" applyAlignment="1">
      <alignment horizontal="center"/>
    </xf>
    <xf numFmtId="197" fontId="1" fillId="39" borderId="65" xfId="50" applyNumberFormat="1" applyFont="1" applyFill="1" applyBorder="1" applyAlignment="1">
      <alignment horizontal="center"/>
    </xf>
    <xf numFmtId="197" fontId="1" fillId="39" borderId="85" xfId="0" applyNumberFormat="1" applyFont="1" applyFill="1" applyBorder="1" applyAlignment="1">
      <alignment horizontal="center"/>
    </xf>
    <xf numFmtId="197" fontId="1" fillId="39" borderId="86" xfId="50" applyNumberFormat="1" applyFont="1" applyFill="1" applyBorder="1" applyAlignment="1">
      <alignment horizontal="center"/>
    </xf>
    <xf numFmtId="197" fontId="1" fillId="39" borderId="47" xfId="50" applyNumberFormat="1" applyFont="1" applyFill="1" applyBorder="1" applyAlignment="1">
      <alignment horizontal="center"/>
    </xf>
    <xf numFmtId="197" fontId="1" fillId="39" borderId="66" xfId="50" applyNumberFormat="1" applyFont="1" applyFill="1" applyBorder="1" applyAlignment="1">
      <alignment horizontal="center"/>
    </xf>
    <xf numFmtId="0" fontId="1" fillId="39" borderId="80" xfId="0" applyFont="1" applyFill="1" applyBorder="1" applyAlignment="1">
      <alignment horizontal="center"/>
    </xf>
    <xf numFmtId="197" fontId="1" fillId="39" borderId="81" xfId="0" applyNumberFormat="1" applyFont="1" applyFill="1" applyBorder="1" applyAlignment="1">
      <alignment horizontal="center"/>
    </xf>
    <xf numFmtId="197" fontId="1" fillId="39" borderId="70" xfId="0" applyNumberFormat="1" applyFont="1" applyFill="1" applyBorder="1" applyAlignment="1">
      <alignment horizontal="center"/>
    </xf>
    <xf numFmtId="0" fontId="7" fillId="40" borderId="80" xfId="0" applyFont="1" applyFill="1" applyBorder="1" applyAlignment="1">
      <alignment/>
    </xf>
    <xf numFmtId="0" fontId="8" fillId="40" borderId="81" xfId="0" applyFont="1" applyFill="1" applyBorder="1" applyAlignment="1">
      <alignment/>
    </xf>
    <xf numFmtId="0" fontId="8" fillId="40" borderId="70" xfId="0" applyFont="1" applyFill="1" applyBorder="1" applyAlignment="1">
      <alignment/>
    </xf>
    <xf numFmtId="0" fontId="8" fillId="40" borderId="84" xfId="0" applyFont="1" applyFill="1" applyBorder="1" applyAlignment="1">
      <alignment horizontal="center"/>
    </xf>
    <xf numFmtId="0" fontId="8" fillId="40" borderId="11" xfId="0" applyFont="1" applyFill="1" applyBorder="1" applyAlignment="1">
      <alignment horizontal="center"/>
    </xf>
    <xf numFmtId="0" fontId="8" fillId="40" borderId="64" xfId="0" applyFont="1" applyFill="1" applyBorder="1" applyAlignment="1">
      <alignment horizontal="center"/>
    </xf>
    <xf numFmtId="197" fontId="8" fillId="40" borderId="85" xfId="50" applyNumberFormat="1" applyFont="1" applyFill="1" applyBorder="1" applyAlignment="1">
      <alignment horizontal="center"/>
    </xf>
    <xf numFmtId="197" fontId="8" fillId="40" borderId="0" xfId="50" applyNumberFormat="1" applyFont="1" applyFill="1" applyBorder="1" applyAlignment="1">
      <alignment horizontal="center"/>
    </xf>
    <xf numFmtId="197" fontId="8" fillId="40" borderId="65" xfId="50" applyNumberFormat="1" applyFont="1" applyFill="1" applyBorder="1" applyAlignment="1">
      <alignment horizontal="center"/>
    </xf>
    <xf numFmtId="197" fontId="8" fillId="40" borderId="86" xfId="50" applyNumberFormat="1" applyFont="1" applyFill="1" applyBorder="1" applyAlignment="1">
      <alignment horizontal="center"/>
    </xf>
    <xf numFmtId="197" fontId="8" fillId="40" borderId="47" xfId="50" applyNumberFormat="1" applyFont="1" applyFill="1" applyBorder="1" applyAlignment="1">
      <alignment horizontal="center"/>
    </xf>
    <xf numFmtId="197" fontId="8" fillId="40" borderId="66" xfId="50" applyNumberFormat="1" applyFont="1" applyFill="1" applyBorder="1" applyAlignment="1">
      <alignment horizontal="center"/>
    </xf>
    <xf numFmtId="0" fontId="8" fillId="40" borderId="80" xfId="0" applyFont="1" applyFill="1" applyBorder="1" applyAlignment="1">
      <alignment horizontal="center"/>
    </xf>
    <xf numFmtId="197" fontId="8" fillId="40" borderId="81" xfId="50" applyNumberFormat="1" applyFont="1" applyFill="1" applyBorder="1" applyAlignment="1">
      <alignment horizontal="center"/>
    </xf>
    <xf numFmtId="197" fontId="8" fillId="40" borderId="70" xfId="50" applyNumberFormat="1" applyFont="1" applyFill="1" applyBorder="1" applyAlignment="1">
      <alignment horizontal="center"/>
    </xf>
    <xf numFmtId="0" fontId="2" fillId="41" borderId="80" xfId="0" applyFont="1" applyFill="1" applyBorder="1" applyAlignment="1">
      <alignment/>
    </xf>
    <xf numFmtId="0" fontId="1" fillId="41" borderId="81" xfId="0" applyFont="1" applyFill="1" applyBorder="1" applyAlignment="1">
      <alignment/>
    </xf>
    <xf numFmtId="0" fontId="1" fillId="41" borderId="70" xfId="0" applyFont="1" applyFill="1" applyBorder="1" applyAlignment="1">
      <alignment/>
    </xf>
    <xf numFmtId="0" fontId="2" fillId="42" borderId="80" xfId="0" applyFont="1" applyFill="1" applyBorder="1" applyAlignment="1">
      <alignment/>
    </xf>
    <xf numFmtId="0" fontId="1" fillId="42" borderId="81" xfId="0" applyFont="1" applyFill="1" applyBorder="1" applyAlignment="1">
      <alignment/>
    </xf>
    <xf numFmtId="0" fontId="1" fillId="42" borderId="70" xfId="0" applyFont="1" applyFill="1" applyBorder="1" applyAlignment="1">
      <alignment/>
    </xf>
    <xf numFmtId="197" fontId="1" fillId="41" borderId="84" xfId="0" applyNumberFormat="1" applyFont="1" applyFill="1" applyBorder="1" applyAlignment="1">
      <alignment horizontal="center"/>
    </xf>
    <xf numFmtId="197" fontId="1" fillId="41" borderId="11" xfId="0" applyNumberFormat="1" applyFont="1" applyFill="1" applyBorder="1" applyAlignment="1">
      <alignment horizontal="center"/>
    </xf>
    <xf numFmtId="197" fontId="1" fillId="41" borderId="64" xfId="0" applyNumberFormat="1" applyFont="1" applyFill="1" applyBorder="1" applyAlignment="1">
      <alignment horizontal="center"/>
    </xf>
    <xf numFmtId="197" fontId="1" fillId="41" borderId="80" xfId="0" applyNumberFormat="1" applyFont="1" applyFill="1" applyBorder="1" applyAlignment="1">
      <alignment horizontal="center"/>
    </xf>
    <xf numFmtId="197" fontId="1" fillId="41" borderId="85" xfId="50" applyNumberFormat="1" applyFont="1" applyFill="1" applyBorder="1" applyAlignment="1">
      <alignment horizontal="center"/>
    </xf>
    <xf numFmtId="197" fontId="1" fillId="41" borderId="0" xfId="50" applyNumberFormat="1" applyFont="1" applyFill="1" applyBorder="1" applyAlignment="1">
      <alignment horizontal="center"/>
    </xf>
    <xf numFmtId="197" fontId="1" fillId="41" borderId="65" xfId="50" applyNumberFormat="1" applyFont="1" applyFill="1" applyBorder="1" applyAlignment="1">
      <alignment horizontal="center"/>
    </xf>
    <xf numFmtId="197" fontId="1" fillId="41" borderId="81" xfId="50" applyNumberFormat="1" applyFont="1" applyFill="1" applyBorder="1" applyAlignment="1">
      <alignment horizontal="center"/>
    </xf>
    <xf numFmtId="197" fontId="1" fillId="41" borderId="86" xfId="50" applyNumberFormat="1" applyFont="1" applyFill="1" applyBorder="1" applyAlignment="1">
      <alignment horizontal="center"/>
    </xf>
    <xf numFmtId="197" fontId="1" fillId="41" borderId="47" xfId="50" applyNumberFormat="1" applyFont="1" applyFill="1" applyBorder="1" applyAlignment="1">
      <alignment horizontal="center"/>
    </xf>
    <xf numFmtId="197" fontId="1" fillId="41" borderId="70" xfId="50" applyNumberFormat="1" applyFont="1" applyFill="1" applyBorder="1" applyAlignment="1">
      <alignment horizontal="center"/>
    </xf>
    <xf numFmtId="197" fontId="1" fillId="42" borderId="84" xfId="0" applyNumberFormat="1" applyFont="1" applyFill="1" applyBorder="1" applyAlignment="1">
      <alignment horizontal="center"/>
    </xf>
    <xf numFmtId="197" fontId="1" fillId="42" borderId="11" xfId="0" applyNumberFormat="1" applyFont="1" applyFill="1" applyBorder="1" applyAlignment="1">
      <alignment horizontal="center"/>
    </xf>
    <xf numFmtId="197" fontId="1" fillId="42" borderId="64" xfId="0" applyNumberFormat="1" applyFont="1" applyFill="1" applyBorder="1" applyAlignment="1">
      <alignment horizontal="center"/>
    </xf>
    <xf numFmtId="197" fontId="1" fillId="42" borderId="80" xfId="0" applyNumberFormat="1" applyFont="1" applyFill="1" applyBorder="1" applyAlignment="1">
      <alignment horizontal="center"/>
    </xf>
    <xf numFmtId="197" fontId="1" fillId="42" borderId="85" xfId="50" applyNumberFormat="1" applyFont="1" applyFill="1" applyBorder="1" applyAlignment="1">
      <alignment horizontal="center"/>
    </xf>
    <xf numFmtId="197" fontId="1" fillId="42" borderId="0" xfId="50" applyNumberFormat="1" applyFont="1" applyFill="1" applyBorder="1" applyAlignment="1">
      <alignment horizontal="center"/>
    </xf>
    <xf numFmtId="197" fontId="1" fillId="42" borderId="65" xfId="50" applyNumberFormat="1" applyFont="1" applyFill="1" applyBorder="1" applyAlignment="1">
      <alignment horizontal="center"/>
    </xf>
    <xf numFmtId="197" fontId="1" fillId="42" borderId="81" xfId="0" applyNumberFormat="1" applyFont="1" applyFill="1" applyBorder="1" applyAlignment="1">
      <alignment horizontal="center"/>
    </xf>
    <xf numFmtId="197" fontId="1" fillId="42" borderId="86" xfId="0" applyNumberFormat="1" applyFont="1" applyFill="1" applyBorder="1" applyAlignment="1">
      <alignment horizontal="center"/>
    </xf>
    <xf numFmtId="197" fontId="1" fillId="42" borderId="47" xfId="50" applyNumberFormat="1" applyFont="1" applyFill="1" applyBorder="1" applyAlignment="1">
      <alignment horizontal="center"/>
    </xf>
    <xf numFmtId="197" fontId="1" fillId="42" borderId="66" xfId="50" applyNumberFormat="1" applyFont="1" applyFill="1" applyBorder="1" applyAlignment="1">
      <alignment horizontal="center"/>
    </xf>
    <xf numFmtId="197" fontId="1" fillId="42" borderId="70" xfId="0" applyNumberFormat="1" applyFont="1" applyFill="1" applyBorder="1" applyAlignment="1">
      <alignment horizontal="center"/>
    </xf>
    <xf numFmtId="0" fontId="28" fillId="36" borderId="0" xfId="0" applyFont="1" applyFill="1" applyAlignment="1">
      <alignment horizontal="center"/>
    </xf>
    <xf numFmtId="0" fontId="29" fillId="35" borderId="12" xfId="0" applyFont="1" applyFill="1" applyBorder="1" applyAlignment="1">
      <alignment horizontal="center"/>
    </xf>
    <xf numFmtId="0" fontId="29" fillId="35" borderId="3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right"/>
    </xf>
    <xf numFmtId="0" fontId="2" fillId="35" borderId="25" xfId="0" applyFont="1" applyFill="1" applyBorder="1" applyAlignment="1">
      <alignment horizontal="left"/>
    </xf>
    <xf numFmtId="0" fontId="2" fillId="35" borderId="4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left"/>
    </xf>
    <xf numFmtId="0" fontId="17" fillId="37" borderId="52" xfId="0" applyFont="1" applyFill="1" applyBorder="1" applyAlignment="1">
      <alignment/>
    </xf>
    <xf numFmtId="0" fontId="30" fillId="37" borderId="50" xfId="0" applyFont="1" applyFill="1" applyBorder="1" applyAlignment="1">
      <alignment horizontal="right"/>
    </xf>
    <xf numFmtId="198" fontId="17" fillId="38" borderId="51" xfId="54" applyNumberFormat="1" applyFont="1" applyFill="1" applyBorder="1" applyAlignment="1">
      <alignment horizontal="center"/>
    </xf>
    <xf numFmtId="9" fontId="17" fillId="37" borderId="51" xfId="0" applyNumberFormat="1" applyFont="1" applyFill="1" applyBorder="1" applyAlignment="1">
      <alignment horizontal="center"/>
    </xf>
    <xf numFmtId="0" fontId="31" fillId="38" borderId="51" xfId="0" applyFont="1" applyFill="1" applyBorder="1" applyAlignment="1">
      <alignment horizontal="center"/>
    </xf>
    <xf numFmtId="0" fontId="32" fillId="35" borderId="0" xfId="0" applyFont="1" applyFill="1" applyAlignment="1">
      <alignment/>
    </xf>
    <xf numFmtId="0" fontId="32" fillId="35" borderId="0" xfId="0" applyFont="1" applyFill="1" applyAlignment="1">
      <alignment horizontal="center"/>
    </xf>
    <xf numFmtId="0" fontId="33" fillId="35" borderId="0" xfId="0" applyFont="1" applyFill="1" applyAlignment="1">
      <alignment horizontal="left"/>
    </xf>
    <xf numFmtId="0" fontId="30" fillId="37" borderId="57" xfId="0" applyFont="1" applyFill="1" applyBorder="1" applyAlignment="1">
      <alignment horizontal="right"/>
    </xf>
    <xf numFmtId="0" fontId="8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94" fontId="1" fillId="0" borderId="0" xfId="0" applyNumberFormat="1" applyFont="1" applyFill="1" applyBorder="1" applyAlignment="1">
      <alignment/>
    </xf>
    <xf numFmtId="9" fontId="0" fillId="0" borderId="0" xfId="54" applyFont="1" applyFill="1" applyBorder="1" applyAlignment="1">
      <alignment/>
    </xf>
    <xf numFmtId="0" fontId="7" fillId="33" borderId="87" xfId="0" applyFont="1" applyFill="1" applyBorder="1" applyAlignment="1">
      <alignment horizontal="center"/>
    </xf>
    <xf numFmtId="0" fontId="10" fillId="33" borderId="88" xfId="0" applyFont="1" applyFill="1" applyBorder="1" applyAlignment="1">
      <alignment horizontal="center"/>
    </xf>
    <xf numFmtId="197" fontId="8" fillId="33" borderId="88" xfId="50" applyNumberFormat="1" applyFont="1" applyFill="1" applyBorder="1" applyAlignment="1">
      <alignment horizontal="center"/>
    </xf>
    <xf numFmtId="9" fontId="8" fillId="33" borderId="88" xfId="54" applyFont="1" applyFill="1" applyBorder="1" applyAlignment="1">
      <alignment horizontal="center"/>
    </xf>
    <xf numFmtId="197" fontId="7" fillId="33" borderId="88" xfId="5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0" fontId="11" fillId="0" borderId="0" xfId="54" applyNumberFormat="1" applyFont="1" applyFill="1" applyBorder="1" applyAlignment="1">
      <alignment/>
    </xf>
    <xf numFmtId="194" fontId="11" fillId="0" borderId="0" xfId="0" applyNumberFormat="1" applyFont="1" applyFill="1" applyBorder="1" applyAlignment="1">
      <alignment/>
    </xf>
    <xf numFmtId="197" fontId="11" fillId="0" borderId="0" xfId="50" applyNumberFormat="1" applyFont="1" applyFill="1" applyBorder="1" applyAlignment="1">
      <alignment/>
    </xf>
    <xf numFmtId="9" fontId="11" fillId="0" borderId="0" xfId="54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188" fontId="1" fillId="0" borderId="0" xfId="50" applyFont="1" applyFill="1" applyBorder="1" applyAlignment="1">
      <alignment/>
    </xf>
    <xf numFmtId="0" fontId="33" fillId="35" borderId="0" xfId="0" applyFont="1" applyFill="1" applyAlignment="1">
      <alignment/>
    </xf>
    <xf numFmtId="0" fontId="30" fillId="37" borderId="61" xfId="0" applyFont="1" applyFill="1" applyBorder="1" applyAlignment="1">
      <alignment horizontal="right"/>
    </xf>
    <xf numFmtId="211" fontId="17" fillId="38" borderId="51" xfId="50" applyNumberFormat="1" applyFont="1" applyFill="1" applyBorder="1" applyAlignment="1">
      <alignment/>
    </xf>
    <xf numFmtId="189" fontId="17" fillId="38" borderId="51" xfId="48" applyFont="1" applyFill="1" applyBorder="1" applyAlignment="1">
      <alignment/>
    </xf>
    <xf numFmtId="196" fontId="17" fillId="38" borderId="51" xfId="48" applyNumberFormat="1" applyFont="1" applyFill="1" applyBorder="1" applyAlignment="1">
      <alignment/>
    </xf>
    <xf numFmtId="0" fontId="10" fillId="33" borderId="0" xfId="0" applyFont="1" applyFill="1" applyBorder="1" applyAlignment="1">
      <alignment wrapText="1"/>
    </xf>
    <xf numFmtId="9" fontId="10" fillId="33" borderId="0" xfId="0" applyNumberFormat="1" applyFont="1" applyFill="1" applyBorder="1" applyAlignment="1">
      <alignment/>
    </xf>
    <xf numFmtId="0" fontId="10" fillId="33" borderId="89" xfId="0" applyFont="1" applyFill="1" applyBorder="1" applyAlignment="1">
      <alignment wrapText="1"/>
    </xf>
    <xf numFmtId="197" fontId="10" fillId="33" borderId="0" xfId="50" applyNumberFormat="1" applyFont="1" applyFill="1" applyBorder="1" applyAlignment="1">
      <alignment horizontal="left"/>
    </xf>
    <xf numFmtId="0" fontId="10" fillId="33" borderId="0" xfId="0" applyFont="1" applyFill="1" applyBorder="1" applyAlignment="1">
      <alignment vertical="top"/>
    </xf>
    <xf numFmtId="189" fontId="10" fillId="33" borderId="0" xfId="48" applyFont="1" applyFill="1" applyBorder="1" applyAlignment="1">
      <alignment horizontal="center"/>
    </xf>
    <xf numFmtId="196" fontId="10" fillId="33" borderId="89" xfId="48" applyNumberFormat="1" applyFont="1" applyFill="1" applyBorder="1" applyAlignment="1">
      <alignment/>
    </xf>
    <xf numFmtId="189" fontId="10" fillId="33" borderId="90" xfId="48" applyFont="1" applyFill="1" applyBorder="1" applyAlignment="1">
      <alignment horizontal="center"/>
    </xf>
    <xf numFmtId="197" fontId="10" fillId="33" borderId="90" xfId="50" applyNumberFormat="1" applyFont="1" applyFill="1" applyBorder="1" applyAlignment="1">
      <alignment horizontal="center"/>
    </xf>
    <xf numFmtId="196" fontId="10" fillId="33" borderId="0" xfId="0" applyNumberFormat="1" applyFont="1" applyFill="1" applyBorder="1" applyAlignment="1">
      <alignment/>
    </xf>
    <xf numFmtId="0" fontId="11" fillId="33" borderId="89" xfId="0" applyFont="1" applyFill="1" applyBorder="1" applyAlignment="1">
      <alignment wrapText="1"/>
    </xf>
    <xf numFmtId="197" fontId="11" fillId="33" borderId="89" xfId="50" applyNumberFormat="1" applyFont="1" applyFill="1" applyBorder="1" applyAlignment="1">
      <alignment/>
    </xf>
    <xf numFmtId="211" fontId="27" fillId="35" borderId="91" xfId="50" applyNumberFormat="1" applyFont="1" applyFill="1" applyBorder="1" applyAlignment="1">
      <alignment/>
    </xf>
    <xf numFmtId="211" fontId="27" fillId="35" borderId="75" xfId="50" applyNumberFormat="1" applyFont="1" applyFill="1" applyBorder="1" applyAlignment="1">
      <alignment/>
    </xf>
    <xf numFmtId="0" fontId="17" fillId="38" borderId="51" xfId="0" applyFont="1" applyFill="1" applyBorder="1" applyAlignment="1">
      <alignment horizontal="center"/>
    </xf>
    <xf numFmtId="0" fontId="18" fillId="37" borderId="49" xfId="0" applyFont="1" applyFill="1" applyBorder="1" applyAlignment="1">
      <alignment horizontal="center"/>
    </xf>
    <xf numFmtId="0" fontId="18" fillId="37" borderId="57" xfId="0" applyFont="1" applyFill="1" applyBorder="1" applyAlignment="1">
      <alignment horizontal="center"/>
    </xf>
    <xf numFmtId="0" fontId="18" fillId="37" borderId="50" xfId="0" applyFont="1" applyFill="1" applyBorder="1" applyAlignment="1">
      <alignment horizontal="center"/>
    </xf>
    <xf numFmtId="0" fontId="18" fillId="37" borderId="52" xfId="0" applyFont="1" applyFill="1" applyBorder="1" applyAlignment="1">
      <alignment horizontal="center"/>
    </xf>
    <xf numFmtId="0" fontId="18" fillId="37" borderId="53" xfId="0" applyFont="1" applyFill="1" applyBorder="1" applyAlignment="1">
      <alignment horizontal="center"/>
    </xf>
    <xf numFmtId="0" fontId="18" fillId="37" borderId="54" xfId="0" applyFont="1" applyFill="1" applyBorder="1" applyAlignment="1">
      <alignment horizontal="center"/>
    </xf>
    <xf numFmtId="0" fontId="18" fillId="37" borderId="51" xfId="0" applyFont="1" applyFill="1" applyBorder="1" applyAlignment="1">
      <alignment horizontal="center"/>
    </xf>
    <xf numFmtId="0" fontId="18" fillId="37" borderId="52" xfId="0" applyFont="1" applyFill="1" applyBorder="1" applyAlignment="1">
      <alignment horizontal="left" vertical="top"/>
    </xf>
    <xf numFmtId="0" fontId="18" fillId="37" borderId="53" xfId="0" applyFont="1" applyFill="1" applyBorder="1" applyAlignment="1">
      <alignment horizontal="left" vertical="top"/>
    </xf>
    <xf numFmtId="0" fontId="18" fillId="37" borderId="54" xfId="0" applyFont="1" applyFill="1" applyBorder="1" applyAlignment="1">
      <alignment horizontal="left" vertical="top"/>
    </xf>
    <xf numFmtId="0" fontId="18" fillId="37" borderId="59" xfId="0" applyFont="1" applyFill="1" applyBorder="1" applyAlignment="1">
      <alignment horizontal="left" vertical="top"/>
    </xf>
    <xf numFmtId="0" fontId="18" fillId="37" borderId="60" xfId="0" applyFont="1" applyFill="1" applyBorder="1" applyAlignment="1">
      <alignment horizontal="left" vertical="top"/>
    </xf>
    <xf numFmtId="0" fontId="18" fillId="37" borderId="61" xfId="0" applyFont="1" applyFill="1" applyBorder="1" applyAlignment="1">
      <alignment horizontal="left" vertical="top"/>
    </xf>
    <xf numFmtId="0" fontId="18" fillId="37" borderId="49" xfId="0" applyFont="1" applyFill="1" applyBorder="1" applyAlignment="1">
      <alignment horizontal="left" vertical="top" wrapText="1"/>
    </xf>
    <xf numFmtId="0" fontId="18" fillId="37" borderId="50" xfId="0" applyFont="1" applyFill="1" applyBorder="1" applyAlignment="1">
      <alignment horizontal="left" vertical="top" wrapText="1"/>
    </xf>
    <xf numFmtId="0" fontId="18" fillId="37" borderId="52" xfId="0" applyFont="1" applyFill="1" applyBorder="1" applyAlignment="1">
      <alignment horizontal="left" vertical="top" wrapText="1"/>
    </xf>
    <xf numFmtId="0" fontId="18" fillId="37" borderId="54" xfId="0" applyFont="1" applyFill="1" applyBorder="1" applyAlignment="1">
      <alignment horizontal="left" vertical="top" wrapText="1"/>
    </xf>
    <xf numFmtId="0" fontId="18" fillId="37" borderId="59" xfId="0" applyFont="1" applyFill="1" applyBorder="1" applyAlignment="1">
      <alignment horizontal="left" vertical="top" wrapText="1"/>
    </xf>
    <xf numFmtId="0" fontId="18" fillId="37" borderId="61" xfId="0" applyFont="1" applyFill="1" applyBorder="1" applyAlignment="1">
      <alignment horizontal="left" vertical="top" wrapText="1"/>
    </xf>
    <xf numFmtId="0" fontId="17" fillId="38" borderId="92" xfId="0" applyFont="1" applyFill="1" applyBorder="1" applyAlignment="1">
      <alignment horizontal="center" vertical="top"/>
    </xf>
    <xf numFmtId="0" fontId="17" fillId="38" borderId="58" xfId="0" applyFont="1" applyFill="1" applyBorder="1" applyAlignment="1">
      <alignment horizontal="center" vertical="top"/>
    </xf>
    <xf numFmtId="0" fontId="27" fillId="35" borderId="23" xfId="0" applyFont="1" applyFill="1" applyBorder="1" applyAlignment="1">
      <alignment horizontal="center"/>
    </xf>
    <xf numFmtId="0" fontId="27" fillId="35" borderId="12" xfId="0" applyFont="1" applyFill="1" applyBorder="1" applyAlignment="1">
      <alignment horizontal="center"/>
    </xf>
    <xf numFmtId="0" fontId="27" fillId="35" borderId="38" xfId="0" applyFont="1" applyFill="1" applyBorder="1" applyAlignment="1">
      <alignment horizontal="center"/>
    </xf>
    <xf numFmtId="0" fontId="4" fillId="35" borderId="93" xfId="0" applyFont="1" applyFill="1" applyBorder="1" applyAlignment="1">
      <alignment horizontal="center"/>
    </xf>
    <xf numFmtId="0" fontId="4" fillId="35" borderId="94" xfId="0" applyFont="1" applyFill="1" applyBorder="1" applyAlignment="1">
      <alignment horizontal="center"/>
    </xf>
    <xf numFmtId="0" fontId="4" fillId="35" borderId="95" xfId="0" applyFont="1" applyFill="1" applyBorder="1" applyAlignment="1">
      <alignment horizontal="center"/>
    </xf>
    <xf numFmtId="0" fontId="28" fillId="36" borderId="0" xfId="0" applyFont="1" applyFill="1" applyAlignment="1">
      <alignment horizontal="center"/>
    </xf>
    <xf numFmtId="0" fontId="10" fillId="33" borderId="96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196" fontId="10" fillId="33" borderId="89" xfId="48" applyNumberFormat="1" applyFont="1" applyFill="1" applyBorder="1" applyAlignment="1">
      <alignment horizontal="left"/>
    </xf>
    <xf numFmtId="189" fontId="10" fillId="33" borderId="0" xfId="48" applyFont="1" applyFill="1" applyBorder="1" applyAlignment="1">
      <alignment horizontal="center"/>
    </xf>
    <xf numFmtId="189" fontId="10" fillId="33" borderId="90" xfId="48" applyFont="1" applyFill="1" applyBorder="1" applyAlignment="1">
      <alignment horizontal="center"/>
    </xf>
    <xf numFmtId="197" fontId="10" fillId="33" borderId="0" xfId="50" applyNumberFormat="1" applyFont="1" applyFill="1" applyBorder="1" applyAlignment="1">
      <alignment horizontal="center"/>
    </xf>
    <xf numFmtId="197" fontId="10" fillId="33" borderId="90" xfId="50" applyNumberFormat="1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EXPOSICION DE CAPITAL PROPIO</a:t>
            </a:r>
          </a:p>
        </c:rich>
      </c:tx>
      <c:layout>
        <c:manualLayout>
          <c:xMode val="factor"/>
          <c:yMode val="factor"/>
          <c:x val="0.05325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4525"/>
          <c:w val="0.9245"/>
          <c:h val="0.688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'Cash Flow'!$B$47:$AK$47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34259139"/>
        <c:axId val="39896796"/>
      </c:area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6796"/>
        <c:crosses val="autoZero"/>
        <c:auto val="1"/>
        <c:lblOffset val="100"/>
        <c:tickLblSkip val="2"/>
        <c:noMultiLvlLbl val="0"/>
      </c:catAx>
      <c:valAx>
        <c:axId val="398967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25913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INVERSIONES</a:t>
            </a:r>
          </a:p>
        </c:rich>
      </c:tx>
      <c:layout>
        <c:manualLayout>
          <c:xMode val="factor"/>
          <c:yMode val="factor"/>
          <c:x val="-0.1712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0275"/>
          <c:y val="0.12925"/>
          <c:w val="0.84025"/>
          <c:h val="0.87075"/>
        </c:manualLayout>
      </c:layout>
      <c:areaChart>
        <c:grouping val="stacked"/>
        <c:varyColors val="0"/>
        <c:ser>
          <c:idx val="0"/>
          <c:order val="0"/>
          <c:tx>
            <c:strRef>
              <c:f>'PLAN DE INVERSIONES'!$A$13</c:f>
              <c:strCache>
                <c:ptCount val="1"/>
                <c:pt idx="0">
                  <c:v>Gastos período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DE INVERSIONES'!$B$13:$AK$13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23526845"/>
        <c:axId val="10415014"/>
      </c:areaChart>
      <c:catAx>
        <c:axId val="235268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31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415014"/>
        <c:crosses val="autoZero"/>
        <c:auto val="1"/>
        <c:lblOffset val="100"/>
        <c:tickLblSkip val="1"/>
        <c:noMultiLvlLbl val="0"/>
      </c:catAx>
      <c:valAx>
        <c:axId val="10415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u$s MM
</a:t>
                </a:r>
              </a:p>
            </c:rich>
          </c:tx>
          <c:layout>
            <c:manualLayout>
              <c:xMode val="factor"/>
              <c:yMode val="factor"/>
              <c:x val="-0.016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52684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0525"/>
          <c:y val="0.47375"/>
          <c:w val="0.2875"/>
          <c:h val="0.1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DE VENTAS</a:t>
            </a:r>
          </a:p>
        </c:rich>
      </c:tx>
      <c:layout>
        <c:manualLayout>
          <c:xMode val="factor"/>
          <c:yMode val="factor"/>
          <c:x val="0.2925"/>
          <c:y val="0.005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11475"/>
          <c:y val="0.0825"/>
          <c:w val="0.7705"/>
          <c:h val="0.9175"/>
        </c:manualLayout>
      </c:layout>
      <c:areaChart>
        <c:grouping val="stack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'PLAN DE VENTAS'!$B$20:$AK$20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26626263"/>
        <c:axId val="38309776"/>
      </c:areaChart>
      <c:catAx>
        <c:axId val="266262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>
            <c:manualLayout>
              <c:xMode val="factor"/>
              <c:yMode val="factor"/>
              <c:x val="0.02375"/>
              <c:y val="0.14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309776"/>
        <c:crosses val="autoZero"/>
        <c:auto val="1"/>
        <c:lblOffset val="100"/>
        <c:tickLblSkip val="2"/>
        <c:noMultiLvlLbl val="0"/>
      </c:catAx>
      <c:valAx>
        <c:axId val="383097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57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 Sold
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1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626263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EXPOSICIÓN CAPITAL PROPIO</a:t>
            </a:r>
          </a:p>
        </c:rich>
      </c:tx>
      <c:layout>
        <c:manualLayout>
          <c:xMode val="factor"/>
          <c:yMode val="factor"/>
          <c:x val="0.04"/>
          <c:y val="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25"/>
          <c:y val="0.24525"/>
          <c:w val="0.9245"/>
          <c:h val="0.68875"/>
        </c:manualLayout>
      </c:layout>
      <c:areaChart>
        <c:grouping val="standar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'Cash Flow'!$B$55:$AK$55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val>
        </c:ser>
        <c:axId val="9243665"/>
        <c:axId val="16084122"/>
      </c:areaChart>
      <c:catAx>
        <c:axId val="9243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084122"/>
        <c:crosses val="autoZero"/>
        <c:auto val="1"/>
        <c:lblOffset val="100"/>
        <c:tickLblSkip val="2"/>
        <c:noMultiLvlLbl val="0"/>
      </c:catAx>
      <c:valAx>
        <c:axId val="160841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4366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0.53425</cdr:x>
      <cdr:y>0.5775</cdr:y>
    </cdr:from>
    <cdr:to>
      <cdr:x>0.5735</cdr:x>
      <cdr:y>0.62</cdr:y>
    </cdr:to>
    <cdr:sp>
      <cdr:nvSpPr>
        <cdr:cNvPr id="1" name="Text Box 1"/>
        <cdr:cNvSpPr txBox="1">
          <a:spLocks noChangeArrowheads="1"/>
        </cdr:cNvSpPr>
      </cdr:nvSpPr>
      <cdr:spPr>
        <a:xfrm>
          <a:off x="2571750" y="1162050"/>
          <a:ext cx="190500" cy="857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9144" tIns="18288" rIns="9144" bIns="18288" anchor="ctr">
          <a:spAutoFit/>
        </a:bodyPr>
        <a:p>
          <a:pPr algn="ctr">
            <a:defRPr/>
          </a:pPr>
          <a:r>
            <a:rPr lang="en-US" cap="none" sz="3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% vendido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6</xdr:row>
      <xdr:rowOff>0</xdr:rowOff>
    </xdr:from>
    <xdr:to>
      <xdr:col>11</xdr:col>
      <xdr:colOff>666750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4324350" y="1276350"/>
        <a:ext cx="5886450" cy="147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17</xdr:row>
      <xdr:rowOff>76200</xdr:rowOff>
    </xdr:from>
    <xdr:to>
      <xdr:col>5</xdr:col>
      <xdr:colOff>228600</xdr:colOff>
      <xdr:row>29</xdr:row>
      <xdr:rowOff>142875</xdr:rowOff>
    </xdr:to>
    <xdr:graphicFrame>
      <xdr:nvGraphicFramePr>
        <xdr:cNvPr id="2" name="Chart 2"/>
        <xdr:cNvGraphicFramePr/>
      </xdr:nvGraphicFramePr>
      <xdr:xfrm>
        <a:off x="190500" y="3152775"/>
        <a:ext cx="5010150" cy="200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419100</xdr:colOff>
      <xdr:row>17</xdr:row>
      <xdr:rowOff>76200</xdr:rowOff>
    </xdr:from>
    <xdr:to>
      <xdr:col>11</xdr:col>
      <xdr:colOff>666750</xdr:colOff>
      <xdr:row>29</xdr:row>
      <xdr:rowOff>152400</xdr:rowOff>
    </xdr:to>
    <xdr:graphicFrame>
      <xdr:nvGraphicFramePr>
        <xdr:cNvPr id="3" name="Chart 3"/>
        <xdr:cNvGraphicFramePr/>
      </xdr:nvGraphicFramePr>
      <xdr:xfrm>
        <a:off x="5391150" y="3152775"/>
        <a:ext cx="4819650" cy="2019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114300</xdr:colOff>
      <xdr:row>36</xdr:row>
      <xdr:rowOff>0</xdr:rowOff>
    </xdr:from>
    <xdr:to>
      <xdr:col>11</xdr:col>
      <xdr:colOff>666750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4324350" y="6200775"/>
        <a:ext cx="5886450" cy="1476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48"/>
  <sheetViews>
    <sheetView tabSelected="1" zoomScalePageLayoutView="0" workbookViewId="0" topLeftCell="F4">
      <selection activeCell="N6" sqref="N6"/>
    </sheetView>
  </sheetViews>
  <sheetFormatPr defaultColWidth="11.421875" defaultRowHeight="12.75"/>
  <cols>
    <col min="1" max="1" width="11.421875" style="120" customWidth="1"/>
    <col min="2" max="2" width="29.7109375" style="120" customWidth="1"/>
    <col min="3" max="3" width="13.421875" style="120" customWidth="1"/>
    <col min="4" max="4" width="16.57421875" style="120" customWidth="1"/>
    <col min="5" max="7" width="11.421875" style="120" customWidth="1"/>
    <col min="8" max="8" width="12.28125" style="120" customWidth="1"/>
    <col min="9" max="9" width="16.28125" style="279" customWidth="1"/>
    <col min="10" max="10" width="5.57421875" style="279" customWidth="1"/>
    <col min="11" max="14" width="11.421875" style="120" customWidth="1"/>
    <col min="15" max="15" width="25.8515625" style="120" customWidth="1"/>
    <col min="16" max="16" width="6.421875" style="120" customWidth="1"/>
    <col min="17" max="17" width="15.8515625" style="120" customWidth="1"/>
    <col min="18" max="16384" width="11.421875" style="120" customWidth="1"/>
  </cols>
  <sheetData>
    <row r="1" ht="12.75"/>
    <row r="2" ht="19.5">
      <c r="B2" s="119" t="s">
        <v>9</v>
      </c>
    </row>
    <row r="3" ht="19.5">
      <c r="B3" s="121" t="s">
        <v>10</v>
      </c>
    </row>
    <row r="4" ht="12.75"/>
    <row r="5" ht="12.75">
      <c r="B5" s="122"/>
    </row>
    <row r="6" ht="12.75">
      <c r="B6" s="122" t="s">
        <v>11</v>
      </c>
    </row>
    <row r="7" ht="12.75">
      <c r="B7" s="122"/>
    </row>
    <row r="8" ht="12.75">
      <c r="B8" s="122" t="s">
        <v>12</v>
      </c>
    </row>
    <row r="9" ht="12.75">
      <c r="B9" s="123" t="s">
        <v>13</v>
      </c>
    </row>
    <row r="10" ht="13.5" thickBot="1">
      <c r="B10" s="123"/>
    </row>
    <row r="11" spans="2:17" ht="14.25" thickBot="1" thickTop="1">
      <c r="B11" s="124" t="s">
        <v>14</v>
      </c>
      <c r="C11" s="275" t="s">
        <v>5</v>
      </c>
      <c r="D11" s="304">
        <v>0</v>
      </c>
      <c r="F11" s="322" t="s">
        <v>35</v>
      </c>
      <c r="G11" s="323"/>
      <c r="H11" s="324"/>
      <c r="I11" s="280"/>
      <c r="J11" s="280"/>
      <c r="K11" s="322" t="s">
        <v>36</v>
      </c>
      <c r="L11" s="323"/>
      <c r="M11" s="324"/>
      <c r="O11" s="325" t="s">
        <v>42</v>
      </c>
      <c r="P11" s="326"/>
      <c r="Q11" s="327"/>
    </row>
    <row r="12" spans="6:17" ht="14.25" thickBot="1" thickTop="1">
      <c r="F12" s="140" t="s">
        <v>37</v>
      </c>
      <c r="G12" s="140" t="s">
        <v>38</v>
      </c>
      <c r="H12" s="142" t="s">
        <v>39</v>
      </c>
      <c r="K12" s="134" t="s">
        <v>37</v>
      </c>
      <c r="L12" s="134" t="s">
        <v>40</v>
      </c>
      <c r="M12" s="143" t="s">
        <v>41</v>
      </c>
      <c r="O12" s="136"/>
      <c r="P12" s="137"/>
      <c r="Q12" s="125"/>
    </row>
    <row r="13" spans="2:17" ht="14.25" thickBot="1" thickTop="1">
      <c r="B13" s="124" t="s">
        <v>15</v>
      </c>
      <c r="C13" s="275" t="s">
        <v>16</v>
      </c>
      <c r="D13" s="126">
        <v>0</v>
      </c>
      <c r="F13" s="135">
        <v>1</v>
      </c>
      <c r="G13" s="276">
        <v>0</v>
      </c>
      <c r="H13" s="141">
        <f>G13</f>
        <v>0</v>
      </c>
      <c r="I13" s="281" t="str">
        <f>IF(AND(H13=100%,H12&lt;&gt;100%)=TRUE,"obra finalizada","ok")</f>
        <v>ok</v>
      </c>
      <c r="J13" s="281" t="str">
        <f>IF(M13&gt;100%,"El porcentaje debe sumar 100%","ok")</f>
        <v>ok</v>
      </c>
      <c r="K13" s="135">
        <v>1</v>
      </c>
      <c r="L13" s="276">
        <v>0</v>
      </c>
      <c r="M13" s="277">
        <f>L13</f>
        <v>0</v>
      </c>
      <c r="O13" s="136" t="s">
        <v>43</v>
      </c>
      <c r="P13" s="282" t="s">
        <v>6</v>
      </c>
      <c r="Q13" s="138">
        <v>0</v>
      </c>
    </row>
    <row r="14" spans="6:17" ht="14.25" thickBot="1" thickTop="1">
      <c r="F14" s="135">
        <v>2</v>
      </c>
      <c r="G14" s="276">
        <v>0</v>
      </c>
      <c r="H14" s="141">
        <f>H13+G14</f>
        <v>0</v>
      </c>
      <c r="I14" s="281" t="str">
        <f aca="true" t="shared" si="0" ref="I14:I48">IF(AND(H14=100%,H13&lt;&gt;100%)=TRUE,"obra finalizada","ok")</f>
        <v>ok</v>
      </c>
      <c r="J14" s="281" t="str">
        <f aca="true" t="shared" si="1" ref="J14:J48">IF(M14&gt;100%,"El porcentaje debe sumar 100%","ok")</f>
        <v>ok</v>
      </c>
      <c r="K14" s="135">
        <v>2</v>
      </c>
      <c r="L14" s="276">
        <v>0</v>
      </c>
      <c r="M14" s="277">
        <f>M13+L14</f>
        <v>0</v>
      </c>
      <c r="O14" s="136" t="s">
        <v>44</v>
      </c>
      <c r="P14" s="282" t="s">
        <v>6</v>
      </c>
      <c r="Q14" s="138">
        <v>0</v>
      </c>
    </row>
    <row r="15" spans="2:17" ht="13.5" customHeight="1" thickBot="1" thickTop="1">
      <c r="B15" s="124" t="s">
        <v>17</v>
      </c>
      <c r="C15" s="275" t="s">
        <v>16</v>
      </c>
      <c r="D15" s="126">
        <v>0</v>
      </c>
      <c r="F15" s="135">
        <v>3</v>
      </c>
      <c r="G15" s="276">
        <v>0</v>
      </c>
      <c r="H15" s="141">
        <f aca="true" t="shared" si="2" ref="H15:H48">H14+G15</f>
        <v>0</v>
      </c>
      <c r="I15" s="281" t="str">
        <f t="shared" si="0"/>
        <v>ok</v>
      </c>
      <c r="J15" s="281" t="str">
        <f t="shared" si="1"/>
        <v>ok</v>
      </c>
      <c r="K15" s="135">
        <v>3</v>
      </c>
      <c r="L15" s="276">
        <v>0</v>
      </c>
      <c r="M15" s="277">
        <f aca="true" t="shared" si="3" ref="M15:M48">M14+L15</f>
        <v>0</v>
      </c>
      <c r="O15" s="136" t="s">
        <v>45</v>
      </c>
      <c r="P15" s="282" t="s">
        <v>6</v>
      </c>
      <c r="Q15" s="138">
        <v>0</v>
      </c>
    </row>
    <row r="16" spans="6:18" ht="13.5" customHeight="1" thickBot="1" thickTop="1">
      <c r="F16" s="135">
        <v>4</v>
      </c>
      <c r="G16" s="276">
        <v>0</v>
      </c>
      <c r="H16" s="141">
        <f t="shared" si="2"/>
        <v>0</v>
      </c>
      <c r="I16" s="281" t="str">
        <f t="shared" si="0"/>
        <v>ok</v>
      </c>
      <c r="J16" s="281" t="str">
        <f t="shared" si="1"/>
        <v>ok</v>
      </c>
      <c r="K16" s="135">
        <v>4</v>
      </c>
      <c r="L16" s="276">
        <v>0</v>
      </c>
      <c r="M16" s="277">
        <f t="shared" si="3"/>
        <v>0</v>
      </c>
      <c r="O16" s="144"/>
      <c r="P16" s="145"/>
      <c r="Q16" s="146"/>
      <c r="R16" s="302" t="str">
        <f>IF(Q13+Q14+Q15=100%,"ok","El porcentaje debe sumar el 100%")</f>
        <v>El porcentaje debe sumar el 100%</v>
      </c>
    </row>
    <row r="17" spans="2:13" ht="14.25" thickBot="1" thickTop="1">
      <c r="B17" s="124" t="s">
        <v>18</v>
      </c>
      <c r="C17" s="275" t="s">
        <v>5</v>
      </c>
      <c r="D17" s="304">
        <v>0</v>
      </c>
      <c r="F17" s="135">
        <v>5</v>
      </c>
      <c r="G17" s="276">
        <v>0</v>
      </c>
      <c r="H17" s="141">
        <f t="shared" si="2"/>
        <v>0</v>
      </c>
      <c r="I17" s="281" t="str">
        <f t="shared" si="0"/>
        <v>ok</v>
      </c>
      <c r="J17" s="281" t="str">
        <f t="shared" si="1"/>
        <v>ok</v>
      </c>
      <c r="K17" s="135">
        <v>5</v>
      </c>
      <c r="L17" s="276">
        <v>0</v>
      </c>
      <c r="M17" s="277">
        <f t="shared" si="3"/>
        <v>0</v>
      </c>
    </row>
    <row r="18" spans="6:13" ht="14.25" thickBot="1" thickTop="1">
      <c r="F18" s="135">
        <v>6</v>
      </c>
      <c r="G18" s="276">
        <v>0</v>
      </c>
      <c r="H18" s="141">
        <f t="shared" si="2"/>
        <v>0</v>
      </c>
      <c r="I18" s="281" t="str">
        <f t="shared" si="0"/>
        <v>ok</v>
      </c>
      <c r="J18" s="281" t="str">
        <f t="shared" si="1"/>
        <v>ok</v>
      </c>
      <c r="K18" s="135">
        <v>6</v>
      </c>
      <c r="L18" s="276">
        <v>0</v>
      </c>
      <c r="M18" s="277">
        <f t="shared" si="3"/>
        <v>0</v>
      </c>
    </row>
    <row r="19" spans="2:17" ht="14.25" thickBot="1" thickTop="1">
      <c r="B19" s="124" t="s">
        <v>19</v>
      </c>
      <c r="C19" s="275" t="s">
        <v>5</v>
      </c>
      <c r="D19" s="304">
        <v>0</v>
      </c>
      <c r="F19" s="135">
        <v>7</v>
      </c>
      <c r="G19" s="276">
        <v>0</v>
      </c>
      <c r="H19" s="141">
        <f t="shared" si="2"/>
        <v>0</v>
      </c>
      <c r="I19" s="281" t="str">
        <f t="shared" si="0"/>
        <v>ok</v>
      </c>
      <c r="J19" s="281" t="str">
        <f t="shared" si="1"/>
        <v>ok</v>
      </c>
      <c r="K19" s="135">
        <v>7</v>
      </c>
      <c r="L19" s="276">
        <v>0</v>
      </c>
      <c r="M19" s="277">
        <f t="shared" si="3"/>
        <v>0</v>
      </c>
      <c r="O19" s="124" t="s">
        <v>46</v>
      </c>
      <c r="P19" s="137"/>
      <c r="Q19" s="278"/>
    </row>
    <row r="20" spans="6:13" ht="14.25" thickBot="1" thickTop="1">
      <c r="F20" s="135">
        <v>8</v>
      </c>
      <c r="G20" s="276">
        <v>0</v>
      </c>
      <c r="H20" s="141">
        <f t="shared" si="2"/>
        <v>0</v>
      </c>
      <c r="I20" s="281" t="str">
        <f t="shared" si="0"/>
        <v>ok</v>
      </c>
      <c r="J20" s="281" t="str">
        <f t="shared" si="1"/>
        <v>ok</v>
      </c>
      <c r="K20" s="135">
        <v>8</v>
      </c>
      <c r="L20" s="276">
        <v>0</v>
      </c>
      <c r="M20" s="277">
        <f t="shared" si="3"/>
        <v>0</v>
      </c>
    </row>
    <row r="21" spans="2:17" ht="15" customHeight="1" thickBot="1" thickTop="1">
      <c r="B21" s="335" t="s">
        <v>20</v>
      </c>
      <c r="C21" s="336"/>
      <c r="D21" s="138">
        <v>0</v>
      </c>
      <c r="F21" s="135">
        <v>9</v>
      </c>
      <c r="G21" s="276">
        <v>0</v>
      </c>
      <c r="H21" s="141">
        <f t="shared" si="2"/>
        <v>0</v>
      </c>
      <c r="I21" s="281" t="str">
        <f t="shared" si="0"/>
        <v>ok</v>
      </c>
      <c r="J21" s="281" t="str">
        <f t="shared" si="1"/>
        <v>ok</v>
      </c>
      <c r="K21" s="135">
        <v>9</v>
      </c>
      <c r="L21" s="276">
        <v>0</v>
      </c>
      <c r="M21" s="277">
        <f t="shared" si="3"/>
        <v>0</v>
      </c>
      <c r="O21" s="328" t="s">
        <v>47</v>
      </c>
      <c r="P21" s="328"/>
      <c r="Q21" s="328"/>
    </row>
    <row r="22" spans="6:17" ht="14.25" thickBot="1" thickTop="1">
      <c r="F22" s="135">
        <v>10</v>
      </c>
      <c r="G22" s="276">
        <v>0</v>
      </c>
      <c r="H22" s="141">
        <f t="shared" si="2"/>
        <v>0</v>
      </c>
      <c r="I22" s="281" t="str">
        <f t="shared" si="0"/>
        <v>ok</v>
      </c>
      <c r="J22" s="281" t="str">
        <f t="shared" si="1"/>
        <v>ok</v>
      </c>
      <c r="K22" s="135">
        <v>10</v>
      </c>
      <c r="L22" s="276">
        <v>0</v>
      </c>
      <c r="M22" s="277">
        <f t="shared" si="3"/>
        <v>0</v>
      </c>
      <c r="O22" s="147" t="s">
        <v>48</v>
      </c>
      <c r="P22" s="321"/>
      <c r="Q22" s="321"/>
    </row>
    <row r="23" spans="2:17" ht="14.25" thickBot="1" thickTop="1">
      <c r="B23" s="124" t="s">
        <v>22</v>
      </c>
      <c r="C23" s="275" t="s">
        <v>6</v>
      </c>
      <c r="D23" s="139">
        <v>0</v>
      </c>
      <c r="F23" s="135">
        <v>11</v>
      </c>
      <c r="G23" s="276">
        <v>0</v>
      </c>
      <c r="H23" s="141">
        <f t="shared" si="2"/>
        <v>0</v>
      </c>
      <c r="I23" s="281" t="str">
        <f t="shared" si="0"/>
        <v>ok</v>
      </c>
      <c r="J23" s="281" t="str">
        <f t="shared" si="1"/>
        <v>ok</v>
      </c>
      <c r="K23" s="135">
        <v>11</v>
      </c>
      <c r="L23" s="276">
        <v>0</v>
      </c>
      <c r="M23" s="277">
        <f t="shared" si="3"/>
        <v>0</v>
      </c>
      <c r="O23" s="147" t="s">
        <v>49</v>
      </c>
      <c r="P23" s="321"/>
      <c r="Q23" s="321"/>
    </row>
    <row r="24" spans="6:17" ht="14.25" thickBot="1" thickTop="1">
      <c r="F24" s="135">
        <v>12</v>
      </c>
      <c r="G24" s="276">
        <v>0</v>
      </c>
      <c r="H24" s="141">
        <f t="shared" si="2"/>
        <v>0</v>
      </c>
      <c r="I24" s="281" t="str">
        <f t="shared" si="0"/>
        <v>ok</v>
      </c>
      <c r="J24" s="281" t="str">
        <f t="shared" si="1"/>
        <v>ok</v>
      </c>
      <c r="K24" s="135">
        <v>12</v>
      </c>
      <c r="L24" s="276">
        <v>0</v>
      </c>
      <c r="M24" s="277">
        <f t="shared" si="3"/>
        <v>0</v>
      </c>
      <c r="O24" s="147" t="s">
        <v>50</v>
      </c>
      <c r="P24" s="321"/>
      <c r="Q24" s="321"/>
    </row>
    <row r="25" spans="2:17" ht="14.25" thickBot="1" thickTop="1">
      <c r="B25" s="124" t="s">
        <v>21</v>
      </c>
      <c r="C25" s="275" t="s">
        <v>6</v>
      </c>
      <c r="D25" s="139">
        <v>0</v>
      </c>
      <c r="F25" s="135">
        <v>13</v>
      </c>
      <c r="G25" s="276">
        <v>0</v>
      </c>
      <c r="H25" s="141">
        <f t="shared" si="2"/>
        <v>0</v>
      </c>
      <c r="I25" s="281" t="str">
        <f t="shared" si="0"/>
        <v>ok</v>
      </c>
      <c r="J25" s="281" t="str">
        <f t="shared" si="1"/>
        <v>ok</v>
      </c>
      <c r="K25" s="135">
        <v>13</v>
      </c>
      <c r="L25" s="276">
        <v>0</v>
      </c>
      <c r="M25" s="277">
        <f t="shared" si="3"/>
        <v>0</v>
      </c>
      <c r="O25" s="147" t="s">
        <v>51</v>
      </c>
      <c r="P25" s="321"/>
      <c r="Q25" s="321"/>
    </row>
    <row r="26" spans="6:13" ht="14.25" thickBot="1" thickTop="1">
      <c r="F26" s="135">
        <v>14</v>
      </c>
      <c r="G26" s="276">
        <v>0</v>
      </c>
      <c r="H26" s="141">
        <f>H25+G26</f>
        <v>0</v>
      </c>
      <c r="I26" s="281" t="str">
        <f t="shared" si="0"/>
        <v>ok</v>
      </c>
      <c r="J26" s="281" t="str">
        <f t="shared" si="1"/>
        <v>ok</v>
      </c>
      <c r="K26" s="135">
        <v>14</v>
      </c>
      <c r="L26" s="276">
        <v>0</v>
      </c>
      <c r="M26" s="277">
        <f t="shared" si="3"/>
        <v>0</v>
      </c>
    </row>
    <row r="27" spans="2:17" ht="14.25" thickBot="1" thickTop="1">
      <c r="B27" s="124" t="s">
        <v>23</v>
      </c>
      <c r="C27" s="275" t="s">
        <v>6</v>
      </c>
      <c r="D27" s="138">
        <v>0</v>
      </c>
      <c r="F27" s="135">
        <v>15</v>
      </c>
      <c r="G27" s="276">
        <v>0</v>
      </c>
      <c r="H27" s="141">
        <f t="shared" si="2"/>
        <v>0</v>
      </c>
      <c r="I27" s="281" t="str">
        <f t="shared" si="0"/>
        <v>ok</v>
      </c>
      <c r="J27" s="281" t="str">
        <f t="shared" si="1"/>
        <v>ok</v>
      </c>
      <c r="K27" s="135">
        <v>15</v>
      </c>
      <c r="L27" s="276">
        <v>0</v>
      </c>
      <c r="M27" s="277">
        <f t="shared" si="3"/>
        <v>0</v>
      </c>
      <c r="O27" s="337" t="s">
        <v>52</v>
      </c>
      <c r="P27" s="338"/>
      <c r="Q27" s="341">
        <v>0</v>
      </c>
    </row>
    <row r="28" spans="6:17" ht="14.25" thickBot="1" thickTop="1">
      <c r="F28" s="135">
        <v>16</v>
      </c>
      <c r="G28" s="276">
        <v>0</v>
      </c>
      <c r="H28" s="141">
        <f>H27+G28</f>
        <v>0</v>
      </c>
      <c r="I28" s="281" t="str">
        <f t="shared" si="0"/>
        <v>ok</v>
      </c>
      <c r="J28" s="281" t="str">
        <f t="shared" si="1"/>
        <v>ok</v>
      </c>
      <c r="K28" s="135">
        <v>16</v>
      </c>
      <c r="L28" s="276">
        <v>0</v>
      </c>
      <c r="M28" s="277">
        <f t="shared" si="3"/>
        <v>0</v>
      </c>
      <c r="O28" s="339"/>
      <c r="P28" s="340"/>
      <c r="Q28" s="342"/>
    </row>
    <row r="29" spans="6:13" ht="14.25" thickBot="1" thickTop="1">
      <c r="F29" s="135">
        <v>17</v>
      </c>
      <c r="G29" s="276">
        <v>0</v>
      </c>
      <c r="H29" s="141">
        <f t="shared" si="2"/>
        <v>0</v>
      </c>
      <c r="I29" s="281" t="str">
        <f t="shared" si="0"/>
        <v>ok</v>
      </c>
      <c r="J29" s="281" t="str">
        <f t="shared" si="1"/>
        <v>ok</v>
      </c>
      <c r="K29" s="135">
        <v>17</v>
      </c>
      <c r="L29" s="276">
        <v>0</v>
      </c>
      <c r="M29" s="277">
        <f t="shared" si="3"/>
        <v>0</v>
      </c>
    </row>
    <row r="30" spans="2:17" ht="14.25" thickBot="1" thickTop="1">
      <c r="B30" s="127" t="s">
        <v>24</v>
      </c>
      <c r="C30" s="128"/>
      <c r="D30" s="129"/>
      <c r="F30" s="135">
        <v>18</v>
      </c>
      <c r="G30" s="276">
        <v>0</v>
      </c>
      <c r="H30" s="141">
        <f t="shared" si="2"/>
        <v>0</v>
      </c>
      <c r="I30" s="281" t="str">
        <f t="shared" si="0"/>
        <v>ok</v>
      </c>
      <c r="J30" s="281" t="str">
        <f t="shared" si="1"/>
        <v>ok</v>
      </c>
      <c r="K30" s="135">
        <v>18</v>
      </c>
      <c r="L30" s="276">
        <v>0</v>
      </c>
      <c r="M30" s="277">
        <f t="shared" si="3"/>
        <v>0</v>
      </c>
      <c r="O30" s="127" t="s">
        <v>123</v>
      </c>
      <c r="P30" s="128"/>
      <c r="Q30" s="129"/>
    </row>
    <row r="31" spans="2:17" ht="14.25" thickBot="1" thickTop="1">
      <c r="B31" s="130"/>
      <c r="C31" s="131"/>
      <c r="D31" s="132"/>
      <c r="F31" s="135">
        <v>19</v>
      </c>
      <c r="G31" s="276">
        <v>0</v>
      </c>
      <c r="H31" s="141">
        <f t="shared" si="2"/>
        <v>0</v>
      </c>
      <c r="I31" s="281" t="str">
        <f t="shared" si="0"/>
        <v>ok</v>
      </c>
      <c r="J31" s="281" t="str">
        <f t="shared" si="1"/>
        <v>ok</v>
      </c>
      <c r="K31" s="135">
        <v>19</v>
      </c>
      <c r="L31" s="276">
        <v>0</v>
      </c>
      <c r="M31" s="277">
        <f t="shared" si="3"/>
        <v>0</v>
      </c>
      <c r="O31" s="144"/>
      <c r="P31" s="145"/>
      <c r="Q31" s="146"/>
    </row>
    <row r="32" spans="2:17" ht="14.25" thickBot="1" thickTop="1">
      <c r="B32" s="124" t="s">
        <v>25</v>
      </c>
      <c r="C32" s="275" t="s">
        <v>6</v>
      </c>
      <c r="D32" s="138">
        <v>0</v>
      </c>
      <c r="F32" s="135">
        <v>20</v>
      </c>
      <c r="G32" s="276">
        <v>0</v>
      </c>
      <c r="H32" s="141">
        <f t="shared" si="2"/>
        <v>0</v>
      </c>
      <c r="I32" s="281" t="str">
        <f t="shared" si="0"/>
        <v>ok</v>
      </c>
      <c r="J32" s="281" t="str">
        <f t="shared" si="1"/>
        <v>ok</v>
      </c>
      <c r="K32" s="135">
        <v>20</v>
      </c>
      <c r="L32" s="276">
        <v>0</v>
      </c>
      <c r="M32" s="277">
        <f t="shared" si="3"/>
        <v>0</v>
      </c>
      <c r="O32" s="124" t="s">
        <v>124</v>
      </c>
      <c r="P32" s="303" t="s">
        <v>127</v>
      </c>
      <c r="Q32" s="306">
        <v>0</v>
      </c>
    </row>
    <row r="33" spans="2:17" ht="14.25" thickBot="1" thickTop="1">
      <c r="B33" s="133"/>
      <c r="C33" s="131"/>
      <c r="D33" s="132"/>
      <c r="F33" s="135">
        <v>21</v>
      </c>
      <c r="G33" s="276">
        <v>0</v>
      </c>
      <c r="H33" s="141">
        <f t="shared" si="2"/>
        <v>0</v>
      </c>
      <c r="I33" s="281" t="str">
        <f t="shared" si="0"/>
        <v>ok</v>
      </c>
      <c r="J33" s="281" t="str">
        <f t="shared" si="1"/>
        <v>ok</v>
      </c>
      <c r="K33" s="135">
        <v>21</v>
      </c>
      <c r="L33" s="276">
        <v>0</v>
      </c>
      <c r="M33" s="277">
        <f t="shared" si="3"/>
        <v>0</v>
      </c>
      <c r="O33" s="124" t="s">
        <v>125</v>
      </c>
      <c r="P33" s="275" t="s">
        <v>5</v>
      </c>
      <c r="Q33" s="304">
        <v>0</v>
      </c>
    </row>
    <row r="34" spans="2:17" ht="14.25" thickBot="1" thickTop="1">
      <c r="B34" s="124" t="s">
        <v>26</v>
      </c>
      <c r="C34" s="275" t="s">
        <v>7</v>
      </c>
      <c r="D34" s="138">
        <v>0</v>
      </c>
      <c r="F34" s="135">
        <v>22</v>
      </c>
      <c r="G34" s="276">
        <v>0</v>
      </c>
      <c r="H34" s="141">
        <f t="shared" si="2"/>
        <v>0</v>
      </c>
      <c r="I34" s="281" t="str">
        <f t="shared" si="0"/>
        <v>ok</v>
      </c>
      <c r="J34" s="281" t="str">
        <f t="shared" si="1"/>
        <v>ok</v>
      </c>
      <c r="K34" s="135">
        <v>22</v>
      </c>
      <c r="L34" s="276">
        <v>0</v>
      </c>
      <c r="M34" s="277">
        <f t="shared" si="3"/>
        <v>0</v>
      </c>
      <c r="O34" s="124" t="s">
        <v>126</v>
      </c>
      <c r="P34" s="275" t="s">
        <v>127</v>
      </c>
      <c r="Q34" s="306">
        <v>0</v>
      </c>
    </row>
    <row r="35" spans="6:17" ht="14.25" thickBot="1" thickTop="1">
      <c r="F35" s="135">
        <v>23</v>
      </c>
      <c r="G35" s="276">
        <v>0</v>
      </c>
      <c r="H35" s="141">
        <f t="shared" si="2"/>
        <v>0</v>
      </c>
      <c r="I35" s="281" t="str">
        <f t="shared" si="0"/>
        <v>ok</v>
      </c>
      <c r="J35" s="281" t="str">
        <f t="shared" si="1"/>
        <v>ok</v>
      </c>
      <c r="K35" s="135">
        <v>23</v>
      </c>
      <c r="L35" s="276">
        <v>0</v>
      </c>
      <c r="M35" s="277">
        <f t="shared" si="3"/>
        <v>0</v>
      </c>
      <c r="O35" s="124" t="s">
        <v>125</v>
      </c>
      <c r="P35" s="275" t="s">
        <v>5</v>
      </c>
      <c r="Q35" s="304">
        <v>0</v>
      </c>
    </row>
    <row r="36" spans="2:13" ht="14.25" thickBot="1" thickTop="1">
      <c r="B36" s="127" t="s">
        <v>27</v>
      </c>
      <c r="C36" s="128"/>
      <c r="D36" s="129"/>
      <c r="F36" s="135">
        <v>24</v>
      </c>
      <c r="G36" s="276">
        <v>0</v>
      </c>
      <c r="H36" s="141">
        <f t="shared" si="2"/>
        <v>0</v>
      </c>
      <c r="I36" s="281" t="str">
        <f t="shared" si="0"/>
        <v>ok</v>
      </c>
      <c r="J36" s="281" t="str">
        <f t="shared" si="1"/>
        <v>ok</v>
      </c>
      <c r="K36" s="135">
        <v>24</v>
      </c>
      <c r="L36" s="276">
        <v>0</v>
      </c>
      <c r="M36" s="277">
        <f t="shared" si="3"/>
        <v>0</v>
      </c>
    </row>
    <row r="37" spans="2:17" ht="14.25" thickBot="1" thickTop="1">
      <c r="B37" s="124" t="s">
        <v>28</v>
      </c>
      <c r="C37" s="275" t="s">
        <v>6</v>
      </c>
      <c r="D37" s="138">
        <v>0</v>
      </c>
      <c r="F37" s="135">
        <v>25</v>
      </c>
      <c r="G37" s="276">
        <v>0</v>
      </c>
      <c r="H37" s="141">
        <f t="shared" si="2"/>
        <v>0</v>
      </c>
      <c r="I37" s="281" t="str">
        <f t="shared" si="0"/>
        <v>ok</v>
      </c>
      <c r="J37" s="281" t="str">
        <f t="shared" si="1"/>
        <v>ok</v>
      </c>
      <c r="K37" s="135">
        <v>25</v>
      </c>
      <c r="L37" s="276">
        <v>0</v>
      </c>
      <c r="M37" s="277">
        <f t="shared" si="3"/>
        <v>0</v>
      </c>
      <c r="O37" s="127" t="s">
        <v>128</v>
      </c>
      <c r="P37" s="128"/>
      <c r="Q37" s="129"/>
    </row>
    <row r="38" spans="6:17" ht="14.25" thickBot="1" thickTop="1">
      <c r="F38" s="135">
        <v>26</v>
      </c>
      <c r="G38" s="276">
        <v>0</v>
      </c>
      <c r="H38" s="141">
        <f t="shared" si="2"/>
        <v>0</v>
      </c>
      <c r="I38" s="281" t="str">
        <f t="shared" si="0"/>
        <v>ok</v>
      </c>
      <c r="J38" s="281" t="str">
        <f t="shared" si="1"/>
        <v>ok</v>
      </c>
      <c r="K38" s="135">
        <v>26</v>
      </c>
      <c r="L38" s="276">
        <v>0</v>
      </c>
      <c r="M38" s="277">
        <f t="shared" si="3"/>
        <v>0</v>
      </c>
      <c r="O38" s="144"/>
      <c r="P38" s="145"/>
      <c r="Q38" s="146"/>
    </row>
    <row r="39" spans="2:17" ht="14.25" thickBot="1" thickTop="1">
      <c r="B39" s="124" t="s">
        <v>29</v>
      </c>
      <c r="C39" s="275" t="s">
        <v>8</v>
      </c>
      <c r="D39" s="138">
        <v>0</v>
      </c>
      <c r="F39" s="135">
        <v>27</v>
      </c>
      <c r="G39" s="276">
        <v>0</v>
      </c>
      <c r="H39" s="141">
        <f t="shared" si="2"/>
        <v>0</v>
      </c>
      <c r="I39" s="281" t="str">
        <f t="shared" si="0"/>
        <v>ok</v>
      </c>
      <c r="J39" s="281" t="str">
        <f t="shared" si="1"/>
        <v>ok</v>
      </c>
      <c r="K39" s="135">
        <v>27</v>
      </c>
      <c r="L39" s="276">
        <v>0</v>
      </c>
      <c r="M39" s="277">
        <f t="shared" si="3"/>
        <v>0</v>
      </c>
      <c r="O39" s="124" t="s">
        <v>129</v>
      </c>
      <c r="P39" s="303" t="s">
        <v>127</v>
      </c>
      <c r="Q39" s="306">
        <v>0</v>
      </c>
    </row>
    <row r="40" spans="6:17" ht="14.25" thickBot="1" thickTop="1">
      <c r="F40" s="135">
        <v>28</v>
      </c>
      <c r="G40" s="276">
        <v>0</v>
      </c>
      <c r="H40" s="141">
        <f t="shared" si="2"/>
        <v>0</v>
      </c>
      <c r="I40" s="281" t="str">
        <f t="shared" si="0"/>
        <v>ok</v>
      </c>
      <c r="J40" s="281" t="str">
        <f t="shared" si="1"/>
        <v>ok</v>
      </c>
      <c r="K40" s="135">
        <v>28</v>
      </c>
      <c r="L40" s="276">
        <v>0</v>
      </c>
      <c r="M40" s="277">
        <f t="shared" si="3"/>
        <v>0</v>
      </c>
      <c r="O40" s="124" t="s">
        <v>125</v>
      </c>
      <c r="P40" s="275" t="s">
        <v>5</v>
      </c>
      <c r="Q40" s="304">
        <v>0</v>
      </c>
    </row>
    <row r="41" spans="2:13" ht="14.25" thickBot="1" thickTop="1">
      <c r="B41" s="329" t="s">
        <v>30</v>
      </c>
      <c r="C41" s="330"/>
      <c r="D41" s="331"/>
      <c r="F41" s="135">
        <v>29</v>
      </c>
      <c r="G41" s="276">
        <v>0</v>
      </c>
      <c r="H41" s="141">
        <f t="shared" si="2"/>
        <v>0</v>
      </c>
      <c r="I41" s="281" t="str">
        <f t="shared" si="0"/>
        <v>ok</v>
      </c>
      <c r="J41" s="281" t="str">
        <f t="shared" si="1"/>
        <v>ok</v>
      </c>
      <c r="K41" s="135">
        <v>29</v>
      </c>
      <c r="L41" s="276">
        <v>0</v>
      </c>
      <c r="M41" s="277">
        <f t="shared" si="3"/>
        <v>0</v>
      </c>
    </row>
    <row r="42" spans="2:17" ht="14.25" thickBot="1" thickTop="1">
      <c r="B42" s="332"/>
      <c r="C42" s="333"/>
      <c r="D42" s="334"/>
      <c r="F42" s="135">
        <v>30</v>
      </c>
      <c r="G42" s="276">
        <v>0</v>
      </c>
      <c r="H42" s="141">
        <f t="shared" si="2"/>
        <v>0</v>
      </c>
      <c r="I42" s="281" t="str">
        <f t="shared" si="0"/>
        <v>ok</v>
      </c>
      <c r="J42" s="281" t="str">
        <f t="shared" si="1"/>
        <v>ok</v>
      </c>
      <c r="K42" s="135">
        <v>30</v>
      </c>
      <c r="L42" s="276">
        <v>0</v>
      </c>
      <c r="M42" s="277">
        <f t="shared" si="3"/>
        <v>0</v>
      </c>
      <c r="O42" s="127" t="s">
        <v>130</v>
      </c>
      <c r="P42" s="128"/>
      <c r="Q42" s="129"/>
    </row>
    <row r="43" spans="2:17" ht="14.25" thickBot="1" thickTop="1">
      <c r="B43" s="124" t="s">
        <v>31</v>
      </c>
      <c r="C43" s="275" t="s">
        <v>6</v>
      </c>
      <c r="D43" s="139">
        <v>0</v>
      </c>
      <c r="F43" s="135">
        <v>31</v>
      </c>
      <c r="G43" s="276">
        <v>0</v>
      </c>
      <c r="H43" s="141">
        <f t="shared" si="2"/>
        <v>0</v>
      </c>
      <c r="I43" s="281" t="str">
        <f t="shared" si="0"/>
        <v>ok</v>
      </c>
      <c r="J43" s="281" t="str">
        <f t="shared" si="1"/>
        <v>ok</v>
      </c>
      <c r="K43" s="135">
        <v>31</v>
      </c>
      <c r="L43" s="276">
        <v>0</v>
      </c>
      <c r="M43" s="277">
        <f t="shared" si="3"/>
        <v>0</v>
      </c>
      <c r="O43" s="144"/>
      <c r="P43" s="145"/>
      <c r="Q43" s="146"/>
    </row>
    <row r="44" spans="2:17" ht="14.25" thickBot="1" thickTop="1">
      <c r="B44" s="124" t="s">
        <v>32</v>
      </c>
      <c r="C44" s="275" t="s">
        <v>6</v>
      </c>
      <c r="D44" s="138">
        <v>0</v>
      </c>
      <c r="F44" s="135">
        <v>32</v>
      </c>
      <c r="G44" s="276">
        <v>0</v>
      </c>
      <c r="H44" s="141">
        <f t="shared" si="2"/>
        <v>0</v>
      </c>
      <c r="I44" s="281" t="str">
        <f t="shared" si="0"/>
        <v>ok</v>
      </c>
      <c r="J44" s="281" t="str">
        <f t="shared" si="1"/>
        <v>ok</v>
      </c>
      <c r="K44" s="135">
        <v>32</v>
      </c>
      <c r="L44" s="276">
        <v>0</v>
      </c>
      <c r="M44" s="277">
        <f t="shared" si="3"/>
        <v>0</v>
      </c>
      <c r="O44" s="124" t="s">
        <v>131</v>
      </c>
      <c r="P44" s="303" t="s">
        <v>127</v>
      </c>
      <c r="Q44" s="306">
        <v>0</v>
      </c>
    </row>
    <row r="45" spans="2:17" ht="14.25" thickBot="1" thickTop="1">
      <c r="B45" s="124" t="s">
        <v>34</v>
      </c>
      <c r="C45" s="275" t="s">
        <v>6</v>
      </c>
      <c r="D45" s="138">
        <v>0</v>
      </c>
      <c r="F45" s="135">
        <v>33</v>
      </c>
      <c r="G45" s="276">
        <v>0</v>
      </c>
      <c r="H45" s="141">
        <f t="shared" si="2"/>
        <v>0</v>
      </c>
      <c r="I45" s="281" t="str">
        <f t="shared" si="0"/>
        <v>ok</v>
      </c>
      <c r="J45" s="281" t="str">
        <f t="shared" si="1"/>
        <v>ok</v>
      </c>
      <c r="K45" s="135">
        <v>33</v>
      </c>
      <c r="L45" s="276">
        <v>0</v>
      </c>
      <c r="M45" s="277">
        <f t="shared" si="3"/>
        <v>0</v>
      </c>
      <c r="O45" s="124" t="s">
        <v>19</v>
      </c>
      <c r="P45" s="275" t="s">
        <v>5</v>
      </c>
      <c r="Q45" s="304">
        <v>0</v>
      </c>
    </row>
    <row r="46" spans="2:13" ht="14.25" thickBot="1" thickTop="1">
      <c r="B46" s="124" t="s">
        <v>33</v>
      </c>
      <c r="C46" s="275" t="s">
        <v>6</v>
      </c>
      <c r="D46" s="138">
        <v>0</v>
      </c>
      <c r="F46" s="135">
        <v>34</v>
      </c>
      <c r="G46" s="276">
        <v>0</v>
      </c>
      <c r="H46" s="141">
        <f t="shared" si="2"/>
        <v>0</v>
      </c>
      <c r="I46" s="281" t="str">
        <f t="shared" si="0"/>
        <v>ok</v>
      </c>
      <c r="J46" s="281" t="str">
        <f t="shared" si="1"/>
        <v>ok</v>
      </c>
      <c r="K46" s="135">
        <v>34</v>
      </c>
      <c r="L46" s="276">
        <v>0</v>
      </c>
      <c r="M46" s="277">
        <f t="shared" si="3"/>
        <v>0</v>
      </c>
    </row>
    <row r="47" spans="2:17" ht="14.25" thickBot="1" thickTop="1">
      <c r="B47" s="274"/>
      <c r="C47" s="128"/>
      <c r="D47" s="129"/>
      <c r="F47" s="135">
        <v>35</v>
      </c>
      <c r="G47" s="276">
        <v>0</v>
      </c>
      <c r="H47" s="141">
        <f t="shared" si="2"/>
        <v>0</v>
      </c>
      <c r="I47" s="281" t="str">
        <f t="shared" si="0"/>
        <v>ok</v>
      </c>
      <c r="J47" s="281" t="str">
        <f t="shared" si="1"/>
        <v>ok</v>
      </c>
      <c r="K47" s="135">
        <v>35</v>
      </c>
      <c r="L47" s="276">
        <v>0</v>
      </c>
      <c r="M47" s="277">
        <f t="shared" si="3"/>
        <v>0</v>
      </c>
      <c r="O47" s="127" t="s">
        <v>132</v>
      </c>
      <c r="P47" s="128"/>
      <c r="Q47" s="129"/>
    </row>
    <row r="48" spans="2:17" ht="14.25" thickBot="1" thickTop="1">
      <c r="B48" s="144"/>
      <c r="C48" s="145"/>
      <c r="D48" s="146"/>
      <c r="F48" s="135">
        <v>36</v>
      </c>
      <c r="G48" s="276">
        <v>0</v>
      </c>
      <c r="H48" s="141">
        <f t="shared" si="2"/>
        <v>0</v>
      </c>
      <c r="I48" s="281" t="str">
        <f t="shared" si="0"/>
        <v>ok</v>
      </c>
      <c r="J48" s="281" t="str">
        <f t="shared" si="1"/>
        <v>ok</v>
      </c>
      <c r="K48" s="135">
        <v>36</v>
      </c>
      <c r="L48" s="276">
        <v>0</v>
      </c>
      <c r="M48" s="277">
        <f t="shared" si="3"/>
        <v>0</v>
      </c>
      <c r="O48" s="124" t="s">
        <v>133</v>
      </c>
      <c r="P48" s="275" t="s">
        <v>5</v>
      </c>
      <c r="Q48" s="305">
        <v>0</v>
      </c>
    </row>
    <row r="49" ht="13.5" thickTop="1"/>
    <row r="50" ht="12.75"/>
  </sheetData>
  <sheetProtection/>
  <mergeCells count="12">
    <mergeCell ref="B41:D42"/>
    <mergeCell ref="B21:C21"/>
    <mergeCell ref="O27:P28"/>
    <mergeCell ref="Q27:Q28"/>
    <mergeCell ref="P22:Q22"/>
    <mergeCell ref="P23:Q23"/>
    <mergeCell ref="P24:Q24"/>
    <mergeCell ref="P25:Q25"/>
    <mergeCell ref="F11:H11"/>
    <mergeCell ref="K11:M11"/>
    <mergeCell ref="O11:Q11"/>
    <mergeCell ref="O21:Q21"/>
  </mergeCells>
  <printOptions/>
  <pageMargins left="0.75" right="0.75" top="1" bottom="1" header="0" footer="0"/>
  <pageSetup fitToHeight="2" fitToWidth="2" horizontalDpi="300" verticalDpi="300" orientation="portrait" paperSize="9" scale="8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showGridLines="0" zoomScale="130" zoomScaleNormal="130" zoomScalePageLayoutView="0" workbookViewId="0" topLeftCell="A5">
      <selection activeCell="D42" sqref="D42"/>
    </sheetView>
  </sheetViews>
  <sheetFormatPr defaultColWidth="11.421875" defaultRowHeight="12.75"/>
  <cols>
    <col min="1" max="2" width="11.421875" style="173" customWidth="1"/>
    <col min="3" max="3" width="20.7109375" style="173" customWidth="1"/>
    <col min="4" max="4" width="19.57421875" style="173" customWidth="1"/>
    <col min="5" max="16384" width="11.421875" style="173" customWidth="1"/>
  </cols>
  <sheetData>
    <row r="1" spans="1:12" ht="27.75" thickBot="1">
      <c r="A1" s="349" t="s">
        <v>53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</row>
    <row r="2" spans="1:12" ht="17.25" customHeight="1">
      <c r="A2" s="267"/>
      <c r="B2" s="273">
        <f>INICIO!Q19</f>
        <v>0</v>
      </c>
      <c r="C2" s="268"/>
      <c r="D2" s="269"/>
      <c r="E2" s="267"/>
      <c r="F2" s="267"/>
      <c r="G2" s="267"/>
      <c r="H2" s="267"/>
      <c r="I2" s="267"/>
      <c r="J2" s="267"/>
      <c r="K2" s="267"/>
      <c r="L2" s="267"/>
    </row>
    <row r="3" spans="1:12" ht="14.25" customHeight="1" thickBot="1">
      <c r="A3" s="267"/>
      <c r="B3" s="270">
        <f>INICIO!P23</f>
        <v>0</v>
      </c>
      <c r="C3" s="271">
        <f>INICIO!P22</f>
        <v>0</v>
      </c>
      <c r="D3" s="272">
        <f>INICIO!P24</f>
        <v>0</v>
      </c>
      <c r="E3" s="267"/>
      <c r="F3" s="267"/>
      <c r="G3" s="267"/>
      <c r="H3" s="267"/>
      <c r="I3" s="267"/>
      <c r="J3" s="267"/>
      <c r="K3" s="267"/>
      <c r="L3" s="267"/>
    </row>
    <row r="4" ht="12.75" thickBot="1"/>
    <row r="5" spans="1:12" ht="15" thickBot="1">
      <c r="A5" s="346" t="s">
        <v>54</v>
      </c>
      <c r="B5" s="347"/>
      <c r="C5" s="347"/>
      <c r="D5" s="347"/>
      <c r="E5" s="347"/>
      <c r="F5" s="347"/>
      <c r="G5" s="347"/>
      <c r="H5" s="347"/>
      <c r="I5" s="347"/>
      <c r="J5" s="347"/>
      <c r="K5" s="347"/>
      <c r="L5" s="348"/>
    </row>
    <row r="6" spans="1:12" ht="13.5" thickBot="1">
      <c r="A6" s="175"/>
      <c r="B6" s="174"/>
      <c r="C6" s="174"/>
      <c r="D6" s="174"/>
      <c r="E6" s="174"/>
      <c r="F6" s="174"/>
      <c r="G6" s="174"/>
      <c r="H6" s="174"/>
      <c r="I6" s="174"/>
      <c r="J6" s="174"/>
      <c r="K6" s="174"/>
      <c r="L6" s="174"/>
    </row>
    <row r="7" spans="1:12" ht="13.5" thickBot="1">
      <c r="A7" s="174"/>
      <c r="B7" s="343" t="s">
        <v>55</v>
      </c>
      <c r="C7" s="344"/>
      <c r="D7" s="345"/>
      <c r="E7" s="174"/>
      <c r="F7" s="174"/>
      <c r="G7" s="174"/>
      <c r="H7" s="174"/>
      <c r="I7" s="174"/>
      <c r="J7" s="174"/>
      <c r="K7" s="174"/>
      <c r="L7" s="174"/>
    </row>
    <row r="8" spans="1:12" ht="12.75">
      <c r="A8" s="174"/>
      <c r="B8" s="182" t="s">
        <v>56</v>
      </c>
      <c r="C8" s="183"/>
      <c r="D8" s="319">
        <f>NPV(D9/12,'Cash Flow'!B46:AK46)</f>
        <v>0</v>
      </c>
      <c r="E8" s="174"/>
      <c r="F8" s="174"/>
      <c r="G8" s="174"/>
      <c r="H8" s="174"/>
      <c r="I8" s="174"/>
      <c r="J8" s="174"/>
      <c r="K8" s="174"/>
      <c r="L8" s="174"/>
    </row>
    <row r="9" spans="1:12" ht="12.75">
      <c r="A9" s="174"/>
      <c r="B9" s="184" t="s">
        <v>57</v>
      </c>
      <c r="C9" s="185"/>
      <c r="D9" s="186">
        <f>INICIO!D39</f>
        <v>0</v>
      </c>
      <c r="E9" s="174"/>
      <c r="F9" s="174"/>
      <c r="G9" s="174"/>
      <c r="H9" s="174"/>
      <c r="I9" s="174"/>
      <c r="J9" s="174"/>
      <c r="K9" s="174"/>
      <c r="L9" s="174"/>
    </row>
    <row r="10" spans="1:12" ht="12.75">
      <c r="A10" s="174"/>
      <c r="B10" s="184" t="s">
        <v>58</v>
      </c>
      <c r="C10" s="185"/>
      <c r="D10" s="187" t="e">
        <f>IRR('Cash Flow'!B46:AK46)*12</f>
        <v>#NUM!</v>
      </c>
      <c r="E10" s="174"/>
      <c r="F10" s="174"/>
      <c r="G10" s="174"/>
      <c r="H10" s="174"/>
      <c r="I10" s="174"/>
      <c r="J10" s="174"/>
      <c r="K10" s="174"/>
      <c r="L10" s="174"/>
    </row>
    <row r="11" spans="1:12" ht="12.75">
      <c r="A11" s="174"/>
      <c r="B11" s="184" t="s">
        <v>59</v>
      </c>
      <c r="C11" s="185"/>
      <c r="D11" s="320">
        <f>'Cash Flow'!AL46</f>
        <v>0</v>
      </c>
      <c r="E11" s="174"/>
      <c r="F11" s="174"/>
      <c r="G11" s="174"/>
      <c r="H11" s="174"/>
      <c r="I11" s="174"/>
      <c r="J11" s="174"/>
      <c r="K11" s="174"/>
      <c r="L11" s="174"/>
    </row>
    <row r="12" spans="1:12" ht="12.75">
      <c r="A12" s="174"/>
      <c r="B12" s="184" t="s">
        <v>60</v>
      </c>
      <c r="C12" s="185"/>
      <c r="D12" s="320">
        <f>-MIN('Cash Flow'!B47:AK47)</f>
        <v>0</v>
      </c>
      <c r="E12" s="174"/>
      <c r="F12" s="174"/>
      <c r="G12" s="174"/>
      <c r="H12" s="174"/>
      <c r="I12" s="174"/>
      <c r="J12" s="174"/>
      <c r="K12" s="174"/>
      <c r="L12" s="174"/>
    </row>
    <row r="13" spans="1:12" ht="12.75">
      <c r="A13" s="174"/>
      <c r="B13" s="184" t="s">
        <v>61</v>
      </c>
      <c r="C13" s="185"/>
      <c r="D13" s="188" t="e">
        <f>D11/D12</f>
        <v>#DIV/0!</v>
      </c>
      <c r="E13" s="174"/>
      <c r="F13" s="174"/>
      <c r="G13" s="174"/>
      <c r="H13" s="174"/>
      <c r="I13" s="174"/>
      <c r="J13" s="174"/>
      <c r="K13" s="174"/>
      <c r="L13" s="174"/>
    </row>
    <row r="14" spans="1:12" ht="12.75">
      <c r="A14" s="174"/>
      <c r="B14" s="176"/>
      <c r="C14" s="177"/>
      <c r="D14" s="178"/>
      <c r="E14" s="174"/>
      <c r="F14" s="174"/>
      <c r="G14" s="174"/>
      <c r="H14" s="174"/>
      <c r="I14" s="174"/>
      <c r="J14" s="174"/>
      <c r="K14" s="174"/>
      <c r="L14" s="174"/>
    </row>
    <row r="15" spans="1:12" ht="13.5" thickBot="1">
      <c r="A15" s="174"/>
      <c r="B15" s="179"/>
      <c r="C15" s="180"/>
      <c r="D15" s="181"/>
      <c r="E15" s="174"/>
      <c r="F15" s="174"/>
      <c r="G15" s="174"/>
      <c r="H15" s="174"/>
      <c r="I15" s="174"/>
      <c r="J15" s="174"/>
      <c r="K15" s="174"/>
      <c r="L15" s="174"/>
    </row>
    <row r="16" spans="1:12" ht="12.75">
      <c r="A16" s="174"/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</row>
    <row r="17" spans="1:12" ht="12.75">
      <c r="A17" s="174"/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</row>
    <row r="18" spans="1:12" ht="12.75">
      <c r="A18" s="174"/>
      <c r="B18" s="174"/>
      <c r="C18" s="174"/>
      <c r="D18" s="174"/>
      <c r="E18" s="174"/>
      <c r="F18" s="174"/>
      <c r="G18" s="174"/>
      <c r="H18" s="174"/>
      <c r="I18" s="174"/>
      <c r="J18" s="174"/>
      <c r="K18" s="174"/>
      <c r="L18" s="174"/>
    </row>
    <row r="19" spans="1:12" ht="12.75">
      <c r="A19" s="174"/>
      <c r="B19" s="174"/>
      <c r="C19" s="174"/>
      <c r="D19" s="174"/>
      <c r="E19" s="174"/>
      <c r="F19" s="174"/>
      <c r="G19" s="174"/>
      <c r="H19" s="174"/>
      <c r="I19" s="174"/>
      <c r="J19" s="174"/>
      <c r="K19" s="174"/>
      <c r="L19" s="174"/>
    </row>
    <row r="20" spans="1:12" ht="12.75">
      <c r="A20" s="174"/>
      <c r="B20" s="174"/>
      <c r="C20" s="174"/>
      <c r="D20" s="174"/>
      <c r="E20" s="174"/>
      <c r="F20" s="174"/>
      <c r="G20" s="174"/>
      <c r="H20" s="174"/>
      <c r="I20" s="174"/>
      <c r="J20" s="174"/>
      <c r="K20" s="174"/>
      <c r="L20" s="174"/>
    </row>
    <row r="21" spans="1:12" ht="12.75">
      <c r="A21" s="174"/>
      <c r="B21" s="174"/>
      <c r="C21" s="174"/>
      <c r="D21" s="174"/>
      <c r="E21" s="174"/>
      <c r="F21" s="174"/>
      <c r="G21" s="174"/>
      <c r="H21" s="174"/>
      <c r="I21" s="174"/>
      <c r="J21" s="174"/>
      <c r="K21" s="174"/>
      <c r="L21" s="174"/>
    </row>
    <row r="22" spans="1:12" ht="12.75">
      <c r="A22" s="174"/>
      <c r="B22" s="174"/>
      <c r="C22" s="174"/>
      <c r="D22" s="174"/>
      <c r="E22" s="174"/>
      <c r="F22" s="174"/>
      <c r="G22" s="174"/>
      <c r="H22" s="174"/>
      <c r="I22" s="174"/>
      <c r="J22" s="174"/>
      <c r="K22" s="174"/>
      <c r="L22" s="174"/>
    </row>
    <row r="23" spans="1:12" ht="12.75">
      <c r="A23" s="174"/>
      <c r="B23" s="174"/>
      <c r="C23" s="174"/>
      <c r="D23" s="174"/>
      <c r="E23" s="174"/>
      <c r="F23" s="174"/>
      <c r="G23" s="174"/>
      <c r="H23" s="174"/>
      <c r="I23" s="174"/>
      <c r="J23" s="174"/>
      <c r="K23" s="174"/>
      <c r="L23" s="174"/>
    </row>
    <row r="24" spans="1:12" ht="12.75">
      <c r="A24" s="174"/>
      <c r="B24" s="174"/>
      <c r="C24" s="174"/>
      <c r="D24" s="174"/>
      <c r="E24" s="174"/>
      <c r="F24" s="174"/>
      <c r="G24" s="174"/>
      <c r="H24" s="174"/>
      <c r="I24" s="174"/>
      <c r="J24" s="174"/>
      <c r="K24" s="174"/>
      <c r="L24" s="174"/>
    </row>
    <row r="25" spans="1:12" ht="12.75">
      <c r="A25" s="174"/>
      <c r="B25" s="174"/>
      <c r="C25" s="174"/>
      <c r="D25" s="174"/>
      <c r="E25" s="174"/>
      <c r="F25" s="174"/>
      <c r="G25" s="174"/>
      <c r="H25" s="174"/>
      <c r="I25" s="174"/>
      <c r="J25" s="174"/>
      <c r="K25" s="174"/>
      <c r="L25" s="174"/>
    </row>
    <row r="26" spans="1:12" ht="12.75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</row>
    <row r="27" spans="1:12" ht="12.75">
      <c r="A27" s="174"/>
      <c r="B27" s="174"/>
      <c r="C27" s="174"/>
      <c r="D27" s="174"/>
      <c r="E27" s="174"/>
      <c r="F27" s="174"/>
      <c r="G27" s="174"/>
      <c r="H27" s="174"/>
      <c r="I27" s="174"/>
      <c r="J27" s="174"/>
      <c r="K27" s="174"/>
      <c r="L27" s="174"/>
    </row>
    <row r="28" spans="1:12" ht="12.75">
      <c r="A28" s="174"/>
      <c r="B28" s="174"/>
      <c r="C28" s="174"/>
      <c r="D28" s="174"/>
      <c r="E28" s="174"/>
      <c r="F28" s="174"/>
      <c r="G28" s="174"/>
      <c r="H28" s="174"/>
      <c r="I28" s="174"/>
      <c r="J28" s="174"/>
      <c r="K28" s="174"/>
      <c r="L28" s="174"/>
    </row>
    <row r="29" spans="1:12" ht="12.75">
      <c r="A29" s="174"/>
      <c r="B29" s="174"/>
      <c r="C29" s="174"/>
      <c r="D29" s="174"/>
      <c r="E29" s="174"/>
      <c r="F29" s="174"/>
      <c r="G29" s="174"/>
      <c r="H29" s="174"/>
      <c r="I29" s="174"/>
      <c r="J29" s="174"/>
      <c r="K29" s="174"/>
      <c r="L29" s="174"/>
    </row>
    <row r="30" spans="1:12" ht="12.75">
      <c r="A30" s="174"/>
      <c r="B30" s="174"/>
      <c r="C30" s="174"/>
      <c r="D30" s="174"/>
      <c r="E30" s="174"/>
      <c r="F30" s="174"/>
      <c r="G30" s="174"/>
      <c r="H30" s="174"/>
      <c r="I30" s="174"/>
      <c r="J30" s="174"/>
      <c r="K30" s="174"/>
      <c r="L30" s="174"/>
    </row>
    <row r="31" spans="1:12" ht="12.7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</row>
    <row r="32" spans="1:12" ht="12.75">
      <c r="A32" s="174"/>
      <c r="B32" s="174"/>
      <c r="C32" s="174"/>
      <c r="D32" s="174"/>
      <c r="E32" s="174"/>
      <c r="F32" s="174"/>
      <c r="G32" s="174"/>
      <c r="H32" s="174"/>
      <c r="I32" s="174"/>
      <c r="J32" s="174"/>
      <c r="K32" s="174"/>
      <c r="L32" s="174"/>
    </row>
    <row r="34" ht="12.75" thickBot="1"/>
    <row r="35" spans="1:12" ht="15.75" thickBot="1">
      <c r="A35" s="346" t="s">
        <v>63</v>
      </c>
      <c r="B35" s="347"/>
      <c r="C35" s="347"/>
      <c r="D35" s="347"/>
      <c r="E35" s="347"/>
      <c r="F35" s="347"/>
      <c r="G35" s="347"/>
      <c r="H35" s="347"/>
      <c r="I35" s="347"/>
      <c r="J35" s="347"/>
      <c r="K35" s="347"/>
      <c r="L35" s="348"/>
    </row>
    <row r="36" spans="1:12" ht="13.5" thickBot="1">
      <c r="A36" s="175"/>
      <c r="B36" s="174"/>
      <c r="C36" s="174"/>
      <c r="D36" s="174"/>
      <c r="E36" s="174"/>
      <c r="F36" s="174"/>
      <c r="G36" s="174"/>
      <c r="H36" s="174"/>
      <c r="I36" s="174"/>
      <c r="J36" s="174"/>
      <c r="K36" s="174"/>
      <c r="L36" s="174"/>
    </row>
    <row r="37" spans="1:12" ht="13.5" thickBot="1">
      <c r="A37" s="174"/>
      <c r="B37" s="343" t="s">
        <v>55</v>
      </c>
      <c r="C37" s="344"/>
      <c r="D37" s="345"/>
      <c r="E37" s="174"/>
      <c r="F37" s="174"/>
      <c r="G37" s="174"/>
      <c r="H37" s="174"/>
      <c r="I37" s="174"/>
      <c r="J37" s="174"/>
      <c r="K37" s="174"/>
      <c r="L37" s="174"/>
    </row>
    <row r="38" spans="1:12" ht="12.75">
      <c r="A38" s="174"/>
      <c r="B38" s="182" t="s">
        <v>56</v>
      </c>
      <c r="C38" s="183"/>
      <c r="D38" s="319">
        <f>NPV(D39/12,'Cash Flow'!B54:AK54)</f>
        <v>0</v>
      </c>
      <c r="E38" s="174"/>
      <c r="F38" s="174"/>
      <c r="G38" s="174"/>
      <c r="H38" s="174"/>
      <c r="I38" s="174"/>
      <c r="J38" s="174"/>
      <c r="K38" s="174"/>
      <c r="L38" s="174"/>
    </row>
    <row r="39" spans="1:12" ht="12.75">
      <c r="A39" s="174"/>
      <c r="B39" s="184" t="s">
        <v>57</v>
      </c>
      <c r="C39" s="185"/>
      <c r="D39" s="186">
        <f>INICIO!D39</f>
        <v>0</v>
      </c>
      <c r="E39" s="174"/>
      <c r="F39" s="174"/>
      <c r="G39" s="174"/>
      <c r="H39" s="174"/>
      <c r="I39" s="174"/>
      <c r="J39" s="174"/>
      <c r="K39" s="174"/>
      <c r="L39" s="174"/>
    </row>
    <row r="40" spans="1:12" ht="12.75">
      <c r="A40" s="174"/>
      <c r="B40" s="184" t="s">
        <v>58</v>
      </c>
      <c r="C40" s="185"/>
      <c r="D40" s="187" t="e">
        <f>IRR('Cash Flow'!B54:AK54)*12</f>
        <v>#NUM!</v>
      </c>
      <c r="E40" s="174"/>
      <c r="F40" s="174"/>
      <c r="G40" s="174"/>
      <c r="H40" s="174"/>
      <c r="I40" s="174"/>
      <c r="J40" s="174"/>
      <c r="K40" s="174"/>
      <c r="L40" s="174"/>
    </row>
    <row r="41" spans="1:12" ht="12.75">
      <c r="A41" s="174"/>
      <c r="B41" s="184" t="s">
        <v>62</v>
      </c>
      <c r="C41" s="185"/>
      <c r="D41" s="320">
        <f>'Cash Flow'!AL54</f>
        <v>0</v>
      </c>
      <c r="E41" s="174"/>
      <c r="F41" s="174"/>
      <c r="G41" s="174"/>
      <c r="H41" s="174"/>
      <c r="I41" s="174"/>
      <c r="J41" s="174"/>
      <c r="K41" s="174"/>
      <c r="L41" s="174"/>
    </row>
    <row r="42" spans="1:12" ht="12.75">
      <c r="A42" s="174"/>
      <c r="B42" s="184" t="s">
        <v>60</v>
      </c>
      <c r="C42" s="185"/>
      <c r="D42" s="320">
        <f>-MIN('Cash Flow'!B55:AK55)</f>
        <v>0</v>
      </c>
      <c r="E42" s="174"/>
      <c r="F42" s="174"/>
      <c r="G42" s="174"/>
      <c r="H42" s="174"/>
      <c r="I42" s="174"/>
      <c r="J42" s="174"/>
      <c r="K42" s="174"/>
      <c r="L42" s="174"/>
    </row>
    <row r="43" spans="1:12" ht="12.75">
      <c r="A43" s="174"/>
      <c r="B43" s="184" t="s">
        <v>61</v>
      </c>
      <c r="C43" s="185"/>
      <c r="D43" s="188" t="e">
        <f>D41/D42</f>
        <v>#DIV/0!</v>
      </c>
      <c r="E43" s="174"/>
      <c r="F43" s="174"/>
      <c r="G43" s="174"/>
      <c r="H43" s="174"/>
      <c r="I43" s="174"/>
      <c r="J43" s="174"/>
      <c r="K43" s="174"/>
      <c r="L43" s="174"/>
    </row>
    <row r="44" spans="1:12" ht="12.75">
      <c r="A44" s="174"/>
      <c r="B44" s="176"/>
      <c r="C44" s="177"/>
      <c r="D44" s="178"/>
      <c r="E44" s="174"/>
      <c r="F44" s="174"/>
      <c r="G44" s="174"/>
      <c r="H44" s="174"/>
      <c r="I44" s="174"/>
      <c r="J44" s="174"/>
      <c r="K44" s="174"/>
      <c r="L44" s="174"/>
    </row>
    <row r="45" spans="1:12" ht="13.5" thickBot="1">
      <c r="A45" s="174"/>
      <c r="B45" s="179"/>
      <c r="C45" s="180"/>
      <c r="D45" s="181"/>
      <c r="E45" s="174"/>
      <c r="F45" s="174"/>
      <c r="G45" s="174"/>
      <c r="H45" s="174"/>
      <c r="I45" s="174"/>
      <c r="J45" s="174"/>
      <c r="K45" s="174"/>
      <c r="L45" s="174"/>
    </row>
    <row r="46" spans="1:12" ht="12.75">
      <c r="A46" s="174"/>
      <c r="B46" s="174"/>
      <c r="C46" s="174"/>
      <c r="D46" s="174"/>
      <c r="E46" s="174"/>
      <c r="F46" s="174"/>
      <c r="G46" s="174"/>
      <c r="H46" s="174"/>
      <c r="I46" s="174"/>
      <c r="J46" s="174"/>
      <c r="K46" s="174"/>
      <c r="L46" s="174"/>
    </row>
  </sheetData>
  <sheetProtection/>
  <mergeCells count="5">
    <mergeCell ref="B37:D37"/>
    <mergeCell ref="A5:L5"/>
    <mergeCell ref="B7:D7"/>
    <mergeCell ref="A1:L1"/>
    <mergeCell ref="A35:L35"/>
  </mergeCells>
  <printOptions/>
  <pageMargins left="0.75" right="0.75" top="1" bottom="1" header="0" footer="0"/>
  <pageSetup horizontalDpi="300" verticalDpi="300" orientation="landscape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55"/>
  <sheetViews>
    <sheetView showGridLines="0" zoomScalePageLayoutView="0" workbookViewId="0" topLeftCell="H1">
      <selection activeCell="T18" sqref="T18"/>
    </sheetView>
  </sheetViews>
  <sheetFormatPr defaultColWidth="11.421875" defaultRowHeight="12.75"/>
  <cols>
    <col min="1" max="1" width="32.28125" style="1" customWidth="1"/>
    <col min="2" max="2" width="11.8515625" style="2" customWidth="1"/>
    <col min="3" max="3" width="11.421875" style="2" customWidth="1"/>
    <col min="4" max="4" width="10.421875" style="2" customWidth="1"/>
    <col min="5" max="5" width="10.7109375" style="2" customWidth="1"/>
    <col min="6" max="6" width="12.00390625" style="2" customWidth="1"/>
    <col min="7" max="7" width="10.421875" style="2" customWidth="1"/>
    <col min="8" max="9" width="11.28125" style="2" customWidth="1"/>
    <col min="10" max="10" width="12.421875" style="2" customWidth="1"/>
    <col min="11" max="11" width="11.8515625" style="2" customWidth="1"/>
    <col min="12" max="12" width="14.28125" style="2" bestFit="1" customWidth="1"/>
    <col min="13" max="13" width="11.28125" style="2" customWidth="1"/>
    <col min="14" max="14" width="11.140625" style="2" customWidth="1"/>
    <col min="15" max="15" width="12.00390625" style="2" customWidth="1"/>
    <col min="16" max="16" width="12.421875" style="2" customWidth="1"/>
    <col min="17" max="17" width="11.8515625" style="2" customWidth="1"/>
    <col min="18" max="18" width="13.00390625" style="2" bestFit="1" customWidth="1"/>
    <col min="19" max="19" width="12.421875" style="2" customWidth="1"/>
    <col min="20" max="21" width="11.00390625" style="2" customWidth="1"/>
    <col min="22" max="22" width="12.421875" style="2" customWidth="1"/>
    <col min="23" max="25" width="11.28125" style="2" customWidth="1"/>
    <col min="26" max="27" width="10.8515625" style="2" customWidth="1"/>
    <col min="28" max="28" width="10.57421875" style="2" customWidth="1"/>
    <col min="29" max="29" width="11.28125" style="2" customWidth="1"/>
    <col min="30" max="30" width="10.8515625" style="2" customWidth="1"/>
    <col min="31" max="31" width="11.140625" style="2" customWidth="1"/>
    <col min="32" max="32" width="11.00390625" style="2" customWidth="1"/>
    <col min="33" max="33" width="10.8515625" style="2" customWidth="1"/>
    <col min="34" max="34" width="13.00390625" style="2" bestFit="1" customWidth="1"/>
    <col min="35" max="35" width="11.00390625" style="2" customWidth="1"/>
    <col min="36" max="36" width="13.00390625" style="2" bestFit="1" customWidth="1"/>
    <col min="37" max="37" width="10.7109375" style="2" customWidth="1"/>
    <col min="38" max="38" width="11.7109375" style="2" customWidth="1"/>
    <col min="39" max="39" width="10.140625" style="2" customWidth="1"/>
    <col min="40" max="40" width="35.7109375" style="2" customWidth="1"/>
    <col min="41" max="41" width="12.57421875" style="2" customWidth="1"/>
    <col min="42" max="42" width="9.7109375" style="2" customWidth="1"/>
    <col min="43" max="44" width="10.00390625" style="2" customWidth="1"/>
    <col min="45" max="45" width="9.8515625" style="2" customWidth="1"/>
    <col min="46" max="46" width="10.421875" style="2" customWidth="1"/>
    <col min="47" max="47" width="10.28125" style="2" customWidth="1"/>
    <col min="48" max="48" width="9.7109375" style="2" customWidth="1"/>
    <col min="49" max="49" width="10.00390625" style="2" customWidth="1"/>
    <col min="50" max="51" width="9.57421875" style="2" customWidth="1"/>
    <col min="52" max="52" width="9.8515625" style="2" customWidth="1"/>
    <col min="53" max="54" width="11.421875" style="1" customWidth="1"/>
    <col min="55" max="55" width="24.8515625" style="1" customWidth="1"/>
    <col min="56" max="16384" width="11.421875" style="1" customWidth="1"/>
  </cols>
  <sheetData>
    <row r="1" spans="1:41" ht="13.5">
      <c r="A1" s="98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283"/>
      <c r="AN1" s="283"/>
      <c r="AO1" s="283"/>
    </row>
    <row r="2" spans="1:41" ht="9.75">
      <c r="A2" s="153">
        <f>INICIO!Q19</f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283"/>
      <c r="AN2" s="283"/>
      <c r="AO2" s="283"/>
    </row>
    <row r="3" spans="1:42" ht="12" customHeight="1">
      <c r="A3" s="152">
        <f>INICIO!P23</f>
        <v>0</v>
      </c>
      <c r="B3" s="99">
        <f>INICIO!P22</f>
        <v>0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293"/>
      <c r="AN3" s="293"/>
      <c r="AO3" s="293"/>
      <c r="AP3" s="294"/>
    </row>
    <row r="4" spans="1:42" ht="9.75">
      <c r="A4" s="153">
        <f>INICIO!P24</f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293"/>
      <c r="AN4" s="293"/>
      <c r="AO4" s="293"/>
      <c r="AP4" s="294"/>
    </row>
    <row r="5" spans="39:42" ht="21.75" customHeight="1" thickBot="1">
      <c r="AM5" s="295"/>
      <c r="AN5" s="295"/>
      <c r="AO5" s="295"/>
      <c r="AP5" s="294"/>
    </row>
    <row r="6" spans="1:52" ht="13.5" thickBot="1" thickTop="1">
      <c r="A6" s="189" t="s">
        <v>37</v>
      </c>
      <c r="B6" s="105">
        <v>1</v>
      </c>
      <c r="C6" s="105">
        <v>2</v>
      </c>
      <c r="D6" s="105">
        <v>3</v>
      </c>
      <c r="E6" s="105">
        <v>4</v>
      </c>
      <c r="F6" s="105">
        <v>5</v>
      </c>
      <c r="G6" s="105">
        <v>6</v>
      </c>
      <c r="H6" s="105">
        <v>7</v>
      </c>
      <c r="I6" s="105">
        <v>8</v>
      </c>
      <c r="J6" s="105">
        <v>9</v>
      </c>
      <c r="K6" s="105">
        <v>10</v>
      </c>
      <c r="L6" s="105">
        <v>11</v>
      </c>
      <c r="M6" s="105">
        <v>12</v>
      </c>
      <c r="N6" s="105">
        <v>13</v>
      </c>
      <c r="O6" s="105">
        <v>14</v>
      </c>
      <c r="P6" s="105">
        <v>15</v>
      </c>
      <c r="Q6" s="105">
        <v>16</v>
      </c>
      <c r="R6" s="105">
        <v>17</v>
      </c>
      <c r="S6" s="105">
        <v>18</v>
      </c>
      <c r="T6" s="105">
        <v>19</v>
      </c>
      <c r="U6" s="105">
        <v>20</v>
      </c>
      <c r="V6" s="105">
        <v>21</v>
      </c>
      <c r="W6" s="105">
        <v>22</v>
      </c>
      <c r="X6" s="105">
        <v>23</v>
      </c>
      <c r="Y6" s="105">
        <v>24</v>
      </c>
      <c r="Z6" s="105">
        <v>25</v>
      </c>
      <c r="AA6" s="105">
        <v>26</v>
      </c>
      <c r="AB6" s="105">
        <v>27</v>
      </c>
      <c r="AC6" s="105">
        <v>28</v>
      </c>
      <c r="AD6" s="105">
        <v>29</v>
      </c>
      <c r="AE6" s="105">
        <v>30</v>
      </c>
      <c r="AF6" s="105">
        <v>31</v>
      </c>
      <c r="AG6" s="105">
        <v>32</v>
      </c>
      <c r="AH6" s="105">
        <v>33</v>
      </c>
      <c r="AI6" s="105">
        <v>34</v>
      </c>
      <c r="AJ6" s="105">
        <v>35</v>
      </c>
      <c r="AK6" s="105">
        <v>36</v>
      </c>
      <c r="AL6" s="288" t="s">
        <v>3</v>
      </c>
      <c r="AM6" s="284"/>
      <c r="AN6" s="21"/>
      <c r="AO6" s="296"/>
      <c r="AP6" s="7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3.5" thickTop="1">
      <c r="A7" s="190" t="s">
        <v>64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289"/>
      <c r="AM7" s="22"/>
      <c r="AN7" s="297"/>
      <c r="AO7" s="298"/>
      <c r="AP7" s="8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2.75">
      <c r="A8" s="191" t="s">
        <v>65</v>
      </c>
      <c r="B8" s="101">
        <f>INICIO!D11</f>
        <v>0</v>
      </c>
      <c r="C8" s="101">
        <v>0</v>
      </c>
      <c r="D8" s="101">
        <v>0</v>
      </c>
      <c r="E8" s="101">
        <v>0</v>
      </c>
      <c r="F8" s="101">
        <v>0</v>
      </c>
      <c r="G8" s="101">
        <v>0</v>
      </c>
      <c r="H8" s="101">
        <v>0</v>
      </c>
      <c r="I8" s="101">
        <v>0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0</v>
      </c>
      <c r="V8" s="101">
        <v>0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0</v>
      </c>
      <c r="AC8" s="101">
        <v>0</v>
      </c>
      <c r="AD8" s="101">
        <v>0</v>
      </c>
      <c r="AE8" s="101">
        <v>0</v>
      </c>
      <c r="AF8" s="101">
        <v>0</v>
      </c>
      <c r="AG8" s="101">
        <v>0</v>
      </c>
      <c r="AH8" s="101">
        <v>0</v>
      </c>
      <c r="AI8" s="101">
        <v>0</v>
      </c>
      <c r="AJ8" s="101">
        <v>0</v>
      </c>
      <c r="AK8" s="101">
        <v>0</v>
      </c>
      <c r="AL8" s="290">
        <f>SUM(B8:AK8)</f>
        <v>0</v>
      </c>
      <c r="AM8" s="285"/>
      <c r="AN8" s="21"/>
      <c r="AO8" s="298"/>
      <c r="AP8" s="9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2.75">
      <c r="A9" s="191" t="s">
        <v>66</v>
      </c>
      <c r="B9" s="101">
        <f>'PLAN DE INVERSIONES'!B13</f>
        <v>0</v>
      </c>
      <c r="C9" s="101">
        <f>'PLAN DE INVERSIONES'!C13</f>
        <v>0</v>
      </c>
      <c r="D9" s="101">
        <f>'PLAN DE INVERSIONES'!D13</f>
        <v>0</v>
      </c>
      <c r="E9" s="101">
        <f>'PLAN DE INVERSIONES'!E13</f>
        <v>0</v>
      </c>
      <c r="F9" s="101">
        <f>'PLAN DE INVERSIONES'!F13</f>
        <v>0</v>
      </c>
      <c r="G9" s="101">
        <f>'PLAN DE INVERSIONES'!G13</f>
        <v>0</v>
      </c>
      <c r="H9" s="101">
        <f>'PLAN DE INVERSIONES'!H13</f>
        <v>0</v>
      </c>
      <c r="I9" s="101">
        <f>'PLAN DE INVERSIONES'!I13</f>
        <v>0</v>
      </c>
      <c r="J9" s="101">
        <f>'PLAN DE INVERSIONES'!J13</f>
        <v>0</v>
      </c>
      <c r="K9" s="101">
        <f>'PLAN DE INVERSIONES'!K13</f>
        <v>0</v>
      </c>
      <c r="L9" s="101">
        <f>'PLAN DE INVERSIONES'!L13</f>
        <v>0</v>
      </c>
      <c r="M9" s="101">
        <f>'PLAN DE INVERSIONES'!M13</f>
        <v>0</v>
      </c>
      <c r="N9" s="101">
        <f>'PLAN DE INVERSIONES'!N13</f>
        <v>0</v>
      </c>
      <c r="O9" s="101">
        <f>'PLAN DE INVERSIONES'!O13</f>
        <v>0</v>
      </c>
      <c r="P9" s="101">
        <f>'PLAN DE INVERSIONES'!P13</f>
        <v>0</v>
      </c>
      <c r="Q9" s="101">
        <f>'PLAN DE INVERSIONES'!Q13</f>
        <v>0</v>
      </c>
      <c r="R9" s="101">
        <f>'PLAN DE INVERSIONES'!R13</f>
        <v>0</v>
      </c>
      <c r="S9" s="101">
        <f>'PLAN DE INVERSIONES'!S13</f>
        <v>0</v>
      </c>
      <c r="T9" s="101">
        <f>'PLAN DE INVERSIONES'!T13</f>
        <v>0</v>
      </c>
      <c r="U9" s="101">
        <v>0</v>
      </c>
      <c r="V9" s="101">
        <f>'PLAN DE INVERSIONES'!AM13</f>
        <v>0</v>
      </c>
      <c r="W9" s="101">
        <f>'PLAN DE INVERSIONES'!AN13</f>
        <v>0</v>
      </c>
      <c r="X9" s="101">
        <f>'PLAN DE INVERSIONES'!AO13</f>
        <v>0</v>
      </c>
      <c r="Y9" s="101">
        <f>'PLAN DE INVERSIONES'!AP13</f>
        <v>0</v>
      </c>
      <c r="Z9" s="101">
        <f>'PLAN DE INVERSIONES'!AQ13</f>
        <v>0</v>
      </c>
      <c r="AA9" s="101">
        <f>'PLAN DE INVERSIONES'!AR13</f>
        <v>0</v>
      </c>
      <c r="AB9" s="101">
        <f>'PLAN DE INVERSIONES'!AS13</f>
        <v>0</v>
      </c>
      <c r="AC9" s="101">
        <f>'PLAN DE INVERSIONES'!AT13</f>
        <v>0</v>
      </c>
      <c r="AD9" s="101">
        <f>'PLAN DE INVERSIONES'!AU13</f>
        <v>0</v>
      </c>
      <c r="AE9" s="101">
        <f>'PLAN DE INVERSIONES'!AV13</f>
        <v>0</v>
      </c>
      <c r="AF9" s="101">
        <f>'PLAN DE INVERSIONES'!AW13</f>
        <v>0</v>
      </c>
      <c r="AG9" s="101">
        <f>'PLAN DE INVERSIONES'!AX13</f>
        <v>0</v>
      </c>
      <c r="AH9" s="101">
        <f>'PLAN DE INVERSIONES'!AY13</f>
        <v>0</v>
      </c>
      <c r="AI9" s="101">
        <f>'PLAN DE INVERSIONES'!AZ13</f>
        <v>0</v>
      </c>
      <c r="AJ9" s="101">
        <f>'PLAN DE INVERSIONES'!BA13</f>
        <v>0</v>
      </c>
      <c r="AK9" s="101">
        <f>'PLAN DE INVERSIONES'!BB13</f>
        <v>0</v>
      </c>
      <c r="AL9" s="290">
        <f>SUM(B9:AK9)</f>
        <v>0</v>
      </c>
      <c r="AM9" s="285"/>
      <c r="AN9" s="21"/>
      <c r="AO9" s="299"/>
      <c r="AP9" s="9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9.75">
      <c r="A10" s="191" t="s">
        <v>67</v>
      </c>
      <c r="B10" s="101">
        <f>B9</f>
        <v>0</v>
      </c>
      <c r="C10" s="101">
        <f aca="true" t="shared" si="0" ref="C10:AK10">B10+C9</f>
        <v>0</v>
      </c>
      <c r="D10" s="101">
        <f t="shared" si="0"/>
        <v>0</v>
      </c>
      <c r="E10" s="101">
        <f t="shared" si="0"/>
        <v>0</v>
      </c>
      <c r="F10" s="101">
        <f t="shared" si="0"/>
        <v>0</v>
      </c>
      <c r="G10" s="101">
        <f t="shared" si="0"/>
        <v>0</v>
      </c>
      <c r="H10" s="101">
        <f t="shared" si="0"/>
        <v>0</v>
      </c>
      <c r="I10" s="101">
        <f t="shared" si="0"/>
        <v>0</v>
      </c>
      <c r="J10" s="101">
        <f t="shared" si="0"/>
        <v>0</v>
      </c>
      <c r="K10" s="101">
        <f t="shared" si="0"/>
        <v>0</v>
      </c>
      <c r="L10" s="101">
        <f t="shared" si="0"/>
        <v>0</v>
      </c>
      <c r="M10" s="101">
        <f t="shared" si="0"/>
        <v>0</v>
      </c>
      <c r="N10" s="101">
        <f t="shared" si="0"/>
        <v>0</v>
      </c>
      <c r="O10" s="101">
        <f t="shared" si="0"/>
        <v>0</v>
      </c>
      <c r="P10" s="101">
        <f t="shared" si="0"/>
        <v>0</v>
      </c>
      <c r="Q10" s="101">
        <f t="shared" si="0"/>
        <v>0</v>
      </c>
      <c r="R10" s="101">
        <f t="shared" si="0"/>
        <v>0</v>
      </c>
      <c r="S10" s="101">
        <f t="shared" si="0"/>
        <v>0</v>
      </c>
      <c r="T10" s="101">
        <f>S10+T9</f>
        <v>0</v>
      </c>
      <c r="U10" s="101">
        <f t="shared" si="0"/>
        <v>0</v>
      </c>
      <c r="V10" s="101">
        <f t="shared" si="0"/>
        <v>0</v>
      </c>
      <c r="W10" s="101">
        <f t="shared" si="0"/>
        <v>0</v>
      </c>
      <c r="X10" s="101">
        <f t="shared" si="0"/>
        <v>0</v>
      </c>
      <c r="Y10" s="101">
        <f t="shared" si="0"/>
        <v>0</v>
      </c>
      <c r="Z10" s="101">
        <f t="shared" si="0"/>
        <v>0</v>
      </c>
      <c r="AA10" s="101">
        <f t="shared" si="0"/>
        <v>0</v>
      </c>
      <c r="AB10" s="101">
        <f t="shared" si="0"/>
        <v>0</v>
      </c>
      <c r="AC10" s="101">
        <f t="shared" si="0"/>
        <v>0</v>
      </c>
      <c r="AD10" s="101">
        <f t="shared" si="0"/>
        <v>0</v>
      </c>
      <c r="AE10" s="101">
        <f t="shared" si="0"/>
        <v>0</v>
      </c>
      <c r="AF10" s="101">
        <f t="shared" si="0"/>
        <v>0</v>
      </c>
      <c r="AG10" s="101">
        <f t="shared" si="0"/>
        <v>0</v>
      </c>
      <c r="AH10" s="101">
        <f t="shared" si="0"/>
        <v>0</v>
      </c>
      <c r="AI10" s="101">
        <f t="shared" si="0"/>
        <v>0</v>
      </c>
      <c r="AJ10" s="101">
        <f t="shared" si="0"/>
        <v>0</v>
      </c>
      <c r="AK10" s="101">
        <f t="shared" si="0"/>
        <v>0</v>
      </c>
      <c r="AL10" s="290">
        <f>AK10</f>
        <v>0</v>
      </c>
      <c r="AM10" s="286"/>
      <c r="AN10" s="295"/>
      <c r="AO10" s="295"/>
      <c r="AP10" s="10"/>
      <c r="AS10" s="1"/>
      <c r="AT10" s="1"/>
      <c r="AU10" s="1"/>
      <c r="AV10" s="1"/>
      <c r="AW10" s="1"/>
      <c r="AX10" s="1"/>
      <c r="AY10" s="1"/>
      <c r="AZ10" s="1"/>
    </row>
    <row r="11" spans="1:52" ht="9.75">
      <c r="A11" s="191" t="s">
        <v>68</v>
      </c>
      <c r="B11" s="101">
        <f>'PLAN DE INVERSIONES'!$A$17*INICIO!$D$21*60%+'PLAN DE INVERSIONES'!$A$17*INICIO!$D$21*'PLAN DE INVERSIONES'!B7*40%</f>
        <v>0</v>
      </c>
      <c r="C11" s="101">
        <f>'PLAN DE INVERSIONES'!$A$17*INICIO!$D$21*'PLAN DE INVERSIONES'!C7*40%</f>
        <v>0</v>
      </c>
      <c r="D11" s="101">
        <f>'PLAN DE INVERSIONES'!$A$17*INICIO!$D$21*'PLAN DE INVERSIONES'!D7*40%</f>
        <v>0</v>
      </c>
      <c r="E11" s="101">
        <f>'PLAN DE INVERSIONES'!$A$17*INICIO!$D$21*'PLAN DE INVERSIONES'!E7*40%</f>
        <v>0</v>
      </c>
      <c r="F11" s="101">
        <f>'PLAN DE INVERSIONES'!$A$17*INICIO!$D$21*'PLAN DE INVERSIONES'!F7*40%</f>
        <v>0</v>
      </c>
      <c r="G11" s="101">
        <f>'PLAN DE INVERSIONES'!$A$17*INICIO!$D$21*'PLAN DE INVERSIONES'!G7*40%</f>
        <v>0</v>
      </c>
      <c r="H11" s="101">
        <f>'PLAN DE INVERSIONES'!$A$17*INICIO!$D$21*'PLAN DE INVERSIONES'!H7*40%</f>
        <v>0</v>
      </c>
      <c r="I11" s="101">
        <f>'PLAN DE INVERSIONES'!$A$17*INICIO!$D$21*'PLAN DE INVERSIONES'!I7*40%</f>
        <v>0</v>
      </c>
      <c r="J11" s="101">
        <f>'PLAN DE INVERSIONES'!$A$17*INICIO!$D$21*'PLAN DE INVERSIONES'!J7*40%</f>
        <v>0</v>
      </c>
      <c r="K11" s="101">
        <f>'PLAN DE INVERSIONES'!$A$17*INICIO!$D$21*'PLAN DE INVERSIONES'!K7*40%</f>
        <v>0</v>
      </c>
      <c r="L11" s="101">
        <f>'PLAN DE INVERSIONES'!$A$17*INICIO!$D$21*'PLAN DE INVERSIONES'!L7*40%</f>
        <v>0</v>
      </c>
      <c r="M11" s="101">
        <f>'PLAN DE INVERSIONES'!$A$17*INICIO!$D$21*'PLAN DE INVERSIONES'!M7*40%</f>
        <v>0</v>
      </c>
      <c r="N11" s="101">
        <f>'PLAN DE INVERSIONES'!$A$17*INICIO!$D$21*'PLAN DE INVERSIONES'!N7*40%</f>
        <v>0</v>
      </c>
      <c r="O11" s="101">
        <f>'PLAN DE INVERSIONES'!$A$17*INICIO!$D$21*'PLAN DE INVERSIONES'!O7*40%</f>
        <v>0</v>
      </c>
      <c r="P11" s="101">
        <f>'PLAN DE INVERSIONES'!$A$17*INICIO!$D$21*'PLAN DE INVERSIONES'!P7*40%</f>
        <v>0</v>
      </c>
      <c r="Q11" s="101">
        <f>'PLAN DE INVERSIONES'!$A$17*INICIO!$D$21*'PLAN DE INVERSIONES'!Q7*40%</f>
        <v>0</v>
      </c>
      <c r="R11" s="101">
        <f>'PLAN DE INVERSIONES'!$A$17*INICIO!$D$21*'PLAN DE INVERSIONES'!R7*40%</f>
        <v>0</v>
      </c>
      <c r="S11" s="101">
        <f>'PLAN DE INVERSIONES'!$A$17*INICIO!$D$21*'PLAN DE INVERSIONES'!S7*40%</f>
        <v>0</v>
      </c>
      <c r="T11" s="101">
        <f>'PLAN DE INVERSIONES'!$A$17*INICIO!$D$21*'PLAN DE INVERSIONES'!T7*40%</f>
        <v>0</v>
      </c>
      <c r="U11" s="101">
        <f>'PLAN DE INVERSIONES'!$A$17*INICIO!$D$21*'PLAN DE INVERSIONES'!U7*40%</f>
        <v>0</v>
      </c>
      <c r="V11" s="101">
        <f>'PLAN DE INVERSIONES'!$A$17*INICIO!$D$21*'PLAN DE INVERSIONES'!V7*40%</f>
        <v>0</v>
      </c>
      <c r="W11" s="101">
        <f>'PLAN DE INVERSIONES'!$A$17*INICIO!$D$21*'PLAN DE INVERSIONES'!W7*40%</f>
        <v>0</v>
      </c>
      <c r="X11" s="101">
        <f>'PLAN DE INVERSIONES'!$A$17*INICIO!$D$21*'PLAN DE INVERSIONES'!X7*40%</f>
        <v>0</v>
      </c>
      <c r="Y11" s="101">
        <f>'PLAN DE INVERSIONES'!$A$17*INICIO!$D$21*'PLAN DE INVERSIONES'!Y7*40%</f>
        <v>0</v>
      </c>
      <c r="Z11" s="101">
        <f>'PLAN DE INVERSIONES'!$A$17*INICIO!$D$21*'PLAN DE INVERSIONES'!Z7*40%</f>
        <v>0</v>
      </c>
      <c r="AA11" s="101">
        <f>'PLAN DE INVERSIONES'!$A$17*INICIO!$D$21*'PLAN DE INVERSIONES'!AA7*40%</f>
        <v>0</v>
      </c>
      <c r="AB11" s="101">
        <f>'PLAN DE INVERSIONES'!$A$17*INICIO!$D$21*'PLAN DE INVERSIONES'!AB7*40%</f>
        <v>0</v>
      </c>
      <c r="AC11" s="101">
        <f>'PLAN DE INVERSIONES'!$A$17*INICIO!$D$21*'PLAN DE INVERSIONES'!AC7*40%</f>
        <v>0</v>
      </c>
      <c r="AD11" s="101">
        <f>'PLAN DE INVERSIONES'!$A$17*INICIO!$D$21*'PLAN DE INVERSIONES'!AD7*40%</f>
        <v>0</v>
      </c>
      <c r="AE11" s="101">
        <f>'PLAN DE INVERSIONES'!$A$17*INICIO!$D$21*'PLAN DE INVERSIONES'!AE7*40%</f>
        <v>0</v>
      </c>
      <c r="AF11" s="101">
        <f>'PLAN DE INVERSIONES'!$A$17*INICIO!$D$21*'PLAN DE INVERSIONES'!AF7*40%</f>
        <v>0</v>
      </c>
      <c r="AG11" s="101">
        <f>'PLAN DE INVERSIONES'!$A$17*INICIO!$D$21*'PLAN DE INVERSIONES'!AG7*40%</f>
        <v>0</v>
      </c>
      <c r="AH11" s="101">
        <f>'PLAN DE INVERSIONES'!$A$17*INICIO!$D$21*'PLAN DE INVERSIONES'!AH7*40%</f>
        <v>0</v>
      </c>
      <c r="AI11" s="101">
        <f>'PLAN DE INVERSIONES'!$A$17*INICIO!$D$21*'PLAN DE INVERSIONES'!AI7*40%</f>
        <v>0</v>
      </c>
      <c r="AJ11" s="101">
        <f>'PLAN DE INVERSIONES'!$A$17*INICIO!$D$21*'PLAN DE INVERSIONES'!AJ7*40%</f>
        <v>0</v>
      </c>
      <c r="AK11" s="101">
        <f>'PLAN DE INVERSIONES'!$A$17*INICIO!$D$21*'PLAN DE INVERSIONES'!AK7*40%</f>
        <v>0</v>
      </c>
      <c r="AL11" s="290">
        <f>SUM(B11:AK11)</f>
        <v>0</v>
      </c>
      <c r="AM11" s="286"/>
      <c r="AN11" s="295"/>
      <c r="AO11" s="295"/>
      <c r="AP11" s="10"/>
      <c r="AS11" s="1"/>
      <c r="AT11" s="1"/>
      <c r="AU11" s="1"/>
      <c r="AV11" s="1"/>
      <c r="AW11" s="1"/>
      <c r="AX11" s="1"/>
      <c r="AY11" s="1"/>
      <c r="AZ11" s="1"/>
    </row>
    <row r="12" spans="1:52" ht="12.75">
      <c r="A12" s="191" t="s">
        <v>22</v>
      </c>
      <c r="B12" s="101">
        <f>'PLAN DE VENTAS'!$D$9*INICIO!$D$23*'PLAN DE VENTAS'!B26</f>
        <v>0</v>
      </c>
      <c r="C12" s="101">
        <f>'PLAN DE VENTAS'!$D$9*INICIO!$D$23*'PLAN DE VENTAS'!C26</f>
        <v>0</v>
      </c>
      <c r="D12" s="101">
        <f>'PLAN DE VENTAS'!$D$9*INICIO!$D$23*'PLAN DE VENTAS'!D26</f>
        <v>0</v>
      </c>
      <c r="E12" s="101">
        <f>'PLAN DE VENTAS'!$D$9*INICIO!$D$23*'PLAN DE VENTAS'!E26</f>
        <v>0</v>
      </c>
      <c r="F12" s="101">
        <f>'PLAN DE VENTAS'!$D$9*INICIO!$D$23*'PLAN DE VENTAS'!F26</f>
        <v>0</v>
      </c>
      <c r="G12" s="101">
        <f>'PLAN DE VENTAS'!$D$9*INICIO!$D$23*'PLAN DE VENTAS'!G26</f>
        <v>0</v>
      </c>
      <c r="H12" s="101">
        <f>'PLAN DE VENTAS'!$D$9*INICIO!$D$23*'PLAN DE VENTAS'!H26</f>
        <v>0</v>
      </c>
      <c r="I12" s="101">
        <f>'PLAN DE VENTAS'!$D$9*INICIO!$D$23*'PLAN DE VENTAS'!I26</f>
        <v>0</v>
      </c>
      <c r="J12" s="101">
        <f>'PLAN DE VENTAS'!$D$9*INICIO!$D$23*'PLAN DE VENTAS'!J26</f>
        <v>0</v>
      </c>
      <c r="K12" s="101">
        <f>'PLAN DE VENTAS'!$D$9*INICIO!$D$23*'PLAN DE VENTAS'!K26</f>
        <v>0</v>
      </c>
      <c r="L12" s="101">
        <f>'PLAN DE VENTAS'!$D$9*INICIO!$D$23*'PLAN DE VENTAS'!L26</f>
        <v>0</v>
      </c>
      <c r="M12" s="101">
        <f>'PLAN DE VENTAS'!$D$9*INICIO!$D$23*'PLAN DE VENTAS'!M26</f>
        <v>0</v>
      </c>
      <c r="N12" s="101">
        <f>'PLAN DE VENTAS'!$D$9*INICIO!$D$23*'PLAN DE VENTAS'!N26</f>
        <v>0</v>
      </c>
      <c r="O12" s="101">
        <f>'PLAN DE VENTAS'!$D$9*INICIO!$D$23*'PLAN DE VENTAS'!O26</f>
        <v>0</v>
      </c>
      <c r="P12" s="101">
        <f>'PLAN DE VENTAS'!$D$9*INICIO!$D$23*'PLAN DE VENTAS'!P26</f>
        <v>0</v>
      </c>
      <c r="Q12" s="101">
        <f>'PLAN DE VENTAS'!$D$9*INICIO!$D$23*'PLAN DE VENTAS'!Q26</f>
        <v>0</v>
      </c>
      <c r="R12" s="101">
        <f>'PLAN DE VENTAS'!$D$9*INICIO!$D$23*'PLAN DE VENTAS'!R26</f>
        <v>0</v>
      </c>
      <c r="S12" s="101">
        <f>'PLAN DE VENTAS'!$D$9*INICIO!$D$23*'PLAN DE VENTAS'!S26</f>
        <v>0</v>
      </c>
      <c r="T12" s="101">
        <f>'PLAN DE VENTAS'!$D$9*INICIO!$D$23*'PLAN DE VENTAS'!T26</f>
        <v>0</v>
      </c>
      <c r="U12" s="101">
        <f>'PLAN DE VENTAS'!$D$9*INICIO!$D$23*'PLAN DE VENTAS'!U26</f>
        <v>0</v>
      </c>
      <c r="V12" s="101">
        <f>'PLAN DE VENTAS'!$D$9*INICIO!$D$23*'PLAN DE VENTAS'!V26</f>
        <v>0</v>
      </c>
      <c r="W12" s="101">
        <f>'PLAN DE VENTAS'!$D$9*INICIO!$D$23*'PLAN DE VENTAS'!W26</f>
        <v>0</v>
      </c>
      <c r="X12" s="101">
        <f>'PLAN DE VENTAS'!$D$9*INICIO!$D$23*'PLAN DE VENTAS'!X26</f>
        <v>0</v>
      </c>
      <c r="Y12" s="101">
        <f>'PLAN DE VENTAS'!$D$9*INICIO!$D$23*'PLAN DE VENTAS'!Y26</f>
        <v>0</v>
      </c>
      <c r="Z12" s="101">
        <f>'PLAN DE VENTAS'!$D$9*INICIO!$D$23*'PLAN DE VENTAS'!Z26</f>
        <v>0</v>
      </c>
      <c r="AA12" s="101">
        <f>'PLAN DE VENTAS'!$D$9*INICIO!$D$23*'PLAN DE VENTAS'!AA26</f>
        <v>0</v>
      </c>
      <c r="AB12" s="101">
        <f>'PLAN DE VENTAS'!$D$9*INICIO!$D$23*'PLAN DE VENTAS'!AB26</f>
        <v>0</v>
      </c>
      <c r="AC12" s="101">
        <f>'PLAN DE VENTAS'!$D$9*INICIO!$D$23*'PLAN DE VENTAS'!AC26</f>
        <v>0</v>
      </c>
      <c r="AD12" s="101">
        <f>'PLAN DE VENTAS'!$D$9*INICIO!$D$23*'PLAN DE VENTAS'!AD26</f>
        <v>0</v>
      </c>
      <c r="AE12" s="101">
        <f>'PLAN DE VENTAS'!$D$9*INICIO!$D$23*'PLAN DE VENTAS'!AE26</f>
        <v>0</v>
      </c>
      <c r="AF12" s="101">
        <f>'PLAN DE VENTAS'!$D$9*INICIO!$D$23*'PLAN DE VENTAS'!AF26</f>
        <v>0</v>
      </c>
      <c r="AG12" s="101">
        <f>'PLAN DE VENTAS'!$D$9*INICIO!$D$23*'PLAN DE VENTAS'!AG26</f>
        <v>0</v>
      </c>
      <c r="AH12" s="101">
        <f>'PLAN DE VENTAS'!$D$9*INICIO!$D$23*'PLAN DE VENTAS'!AH26</f>
        <v>0</v>
      </c>
      <c r="AI12" s="101">
        <f>'PLAN DE VENTAS'!$D$9*INICIO!$D$23*'PLAN DE VENTAS'!AI26</f>
        <v>0</v>
      </c>
      <c r="AJ12" s="101">
        <f>'PLAN DE VENTAS'!$D$9*INICIO!$D$23*'PLAN DE VENTAS'!AJ26</f>
        <v>0</v>
      </c>
      <c r="AK12" s="101">
        <f>'PLAN DE VENTAS'!$D$9*INICIO!$D$23*'PLAN DE VENTAS'!AK26</f>
        <v>0</v>
      </c>
      <c r="AL12" s="290">
        <f>SUM(B12:AK12)</f>
        <v>0</v>
      </c>
      <c r="AM12" s="286"/>
      <c r="AN12" s="300"/>
      <c r="AO12" s="296"/>
      <c r="AP12" s="10"/>
      <c r="AQ12" s="1"/>
      <c r="AR12" s="25"/>
      <c r="AS12" s="1"/>
      <c r="AT12" s="1"/>
      <c r="AU12" s="1"/>
      <c r="AV12" s="1"/>
      <c r="AW12" s="1"/>
      <c r="AX12" s="1"/>
      <c r="AY12" s="1"/>
      <c r="AZ12" s="1"/>
    </row>
    <row r="13" spans="1:52" ht="12.75">
      <c r="A13" s="191" t="s">
        <v>21</v>
      </c>
      <c r="B13" s="101">
        <f>INICIO!$D$25*'PLAN DE VENTAS'!$D$9*'PLAN DE VENTAS'!B28</f>
        <v>0</v>
      </c>
      <c r="C13" s="101">
        <f>INICIO!$D$25*'PLAN DE VENTAS'!$D$9*'PLAN DE VENTAS'!C28</f>
        <v>0</v>
      </c>
      <c r="D13" s="101">
        <f>INICIO!$D$25*'PLAN DE VENTAS'!$D$9*'PLAN DE VENTAS'!D28</f>
        <v>0</v>
      </c>
      <c r="E13" s="101">
        <f>INICIO!$D$25*'PLAN DE VENTAS'!$D$9*'PLAN DE VENTAS'!E28</f>
        <v>0</v>
      </c>
      <c r="F13" s="101">
        <f>INICIO!$D$25*'PLAN DE VENTAS'!$D$9*'PLAN DE VENTAS'!F28</f>
        <v>0</v>
      </c>
      <c r="G13" s="101">
        <f>INICIO!$D$25*'PLAN DE VENTAS'!$D$9*'PLAN DE VENTAS'!G28</f>
        <v>0</v>
      </c>
      <c r="H13" s="101">
        <f>INICIO!$D$25*'PLAN DE VENTAS'!$D$9*'PLAN DE VENTAS'!H28</f>
        <v>0</v>
      </c>
      <c r="I13" s="101">
        <f>INICIO!$D$25*'PLAN DE VENTAS'!$D$9*'PLAN DE VENTAS'!I28</f>
        <v>0</v>
      </c>
      <c r="J13" s="101">
        <f>INICIO!$D$25*'PLAN DE VENTAS'!$D$9*'PLAN DE VENTAS'!J28</f>
        <v>0</v>
      </c>
      <c r="K13" s="101">
        <f>INICIO!$D$25*'PLAN DE VENTAS'!$D$9*'PLAN DE VENTAS'!K28</f>
        <v>0</v>
      </c>
      <c r="L13" s="101">
        <f>INICIO!$D$25*'PLAN DE VENTAS'!$D$9*'PLAN DE VENTAS'!L28</f>
        <v>0</v>
      </c>
      <c r="M13" s="101">
        <f>INICIO!$D$25*'PLAN DE VENTAS'!$D$9*'PLAN DE VENTAS'!M28</f>
        <v>0</v>
      </c>
      <c r="N13" s="101">
        <f>INICIO!$D$25*'PLAN DE VENTAS'!$D$9*'PLAN DE VENTAS'!N28</f>
        <v>0</v>
      </c>
      <c r="O13" s="101">
        <f>INICIO!$D$25*'PLAN DE VENTAS'!$D$9*'PLAN DE VENTAS'!O28</f>
        <v>0</v>
      </c>
      <c r="P13" s="101">
        <f>INICIO!$D$25*'PLAN DE VENTAS'!$D$9*'PLAN DE VENTAS'!P28</f>
        <v>0</v>
      </c>
      <c r="Q13" s="101">
        <f>INICIO!$D$25*'PLAN DE VENTAS'!$D$9*'PLAN DE VENTAS'!Q28</f>
        <v>0</v>
      </c>
      <c r="R13" s="101">
        <f>INICIO!$D$25*'PLAN DE VENTAS'!$D$9*'PLAN DE VENTAS'!R28</f>
        <v>0</v>
      </c>
      <c r="S13" s="101">
        <f>INICIO!$D$25*'PLAN DE VENTAS'!$D$9*'PLAN DE VENTAS'!S28</f>
        <v>0</v>
      </c>
      <c r="T13" s="101">
        <f>INICIO!$D$25*'PLAN DE VENTAS'!$D$9*'PLAN DE VENTAS'!T28</f>
        <v>0</v>
      </c>
      <c r="U13" s="101">
        <f>INICIO!$D$25*'PLAN DE VENTAS'!$D$9*'PLAN DE VENTAS'!U28</f>
        <v>0</v>
      </c>
      <c r="V13" s="101">
        <f>INICIO!$D$25*'PLAN DE VENTAS'!$D$9*'PLAN DE VENTAS'!V28</f>
        <v>0</v>
      </c>
      <c r="W13" s="101">
        <f>INICIO!$D$25*'PLAN DE VENTAS'!$D$9*'PLAN DE VENTAS'!W28</f>
        <v>0</v>
      </c>
      <c r="X13" s="101">
        <f>INICIO!$D$25*'PLAN DE VENTAS'!$D$9*'PLAN DE VENTAS'!X28</f>
        <v>0</v>
      </c>
      <c r="Y13" s="101">
        <f>INICIO!$D$25*'PLAN DE VENTAS'!$D$9*'PLAN DE VENTAS'!Y28</f>
        <v>0</v>
      </c>
      <c r="Z13" s="101">
        <f>INICIO!$D$25*'PLAN DE VENTAS'!$D$9*'PLAN DE VENTAS'!Z28</f>
        <v>0</v>
      </c>
      <c r="AA13" s="101">
        <f>INICIO!$D$25*'PLAN DE VENTAS'!$D$9*'PLAN DE VENTAS'!AA28</f>
        <v>0</v>
      </c>
      <c r="AB13" s="101">
        <f>INICIO!$D$25*'PLAN DE VENTAS'!$D$9*'PLAN DE VENTAS'!AB28</f>
        <v>0</v>
      </c>
      <c r="AC13" s="101">
        <f>INICIO!$D$25*'PLAN DE VENTAS'!$D$9*'PLAN DE VENTAS'!AC28</f>
        <v>0</v>
      </c>
      <c r="AD13" s="101">
        <f>INICIO!$D$25*'PLAN DE VENTAS'!$D$9*'PLAN DE VENTAS'!AD28</f>
        <v>0</v>
      </c>
      <c r="AE13" s="101">
        <f>INICIO!$D$25*'PLAN DE VENTAS'!$D$9*'PLAN DE VENTAS'!AE28</f>
        <v>0</v>
      </c>
      <c r="AF13" s="101">
        <f>INICIO!$D$25*'PLAN DE VENTAS'!$D$9*'PLAN DE VENTAS'!AF28</f>
        <v>0</v>
      </c>
      <c r="AG13" s="101">
        <f>INICIO!$D$25*'PLAN DE VENTAS'!$D$9*'PLAN DE VENTAS'!AG28</f>
        <v>0</v>
      </c>
      <c r="AH13" s="101">
        <f>INICIO!$D$25*'PLAN DE VENTAS'!$D$9*'PLAN DE VENTAS'!AH28</f>
        <v>0</v>
      </c>
      <c r="AI13" s="101">
        <f>INICIO!$D$25*'PLAN DE VENTAS'!$D$9*'PLAN DE VENTAS'!AI28</f>
        <v>0</v>
      </c>
      <c r="AJ13" s="101">
        <f>INICIO!$D$25*'PLAN DE VENTAS'!$D$9*'PLAN DE VENTAS'!AJ28</f>
        <v>0</v>
      </c>
      <c r="AK13" s="101">
        <f>INICIO!$D$25*'PLAN DE VENTAS'!$D$9*'PLAN DE VENTAS'!AK28</f>
        <v>0</v>
      </c>
      <c r="AL13" s="290">
        <f>SUM(B13:AK13)</f>
        <v>0</v>
      </c>
      <c r="AM13" s="286"/>
      <c r="AN13" s="21"/>
      <c r="AO13" s="299"/>
      <c r="AP13" s="10"/>
      <c r="AQ13" s="1"/>
      <c r="AR13" s="25"/>
      <c r="AS13" s="1"/>
      <c r="AT13" s="1"/>
      <c r="AU13" s="1"/>
      <c r="AV13" s="1"/>
      <c r="AW13" s="1"/>
      <c r="AX13" s="1"/>
      <c r="AY13" s="1"/>
      <c r="AZ13" s="1"/>
    </row>
    <row r="14" spans="1:52" ht="9.75">
      <c r="A14" s="191" t="s">
        <v>23</v>
      </c>
      <c r="B14" s="101">
        <f>'PLAN DE INVERSIONES'!$A$17*INICIO!$D$27*'PLAN DE INVERSIONES'!B7</f>
        <v>0</v>
      </c>
      <c r="C14" s="101">
        <f>'PLAN DE INVERSIONES'!$A$17*INICIO!$D$27*'PLAN DE INVERSIONES'!C7</f>
        <v>0</v>
      </c>
      <c r="D14" s="101">
        <f>'PLAN DE INVERSIONES'!$A$17*INICIO!$D$27*'PLAN DE INVERSIONES'!D7</f>
        <v>0</v>
      </c>
      <c r="E14" s="101">
        <f>'PLAN DE INVERSIONES'!$A$17*INICIO!$D$27*'PLAN DE INVERSIONES'!E7</f>
        <v>0</v>
      </c>
      <c r="F14" s="101">
        <f>'PLAN DE INVERSIONES'!$A$17*INICIO!$D$27*'PLAN DE INVERSIONES'!F7</f>
        <v>0</v>
      </c>
      <c r="G14" s="101">
        <f>'PLAN DE INVERSIONES'!$A$17*INICIO!$D$27*'PLAN DE INVERSIONES'!G7</f>
        <v>0</v>
      </c>
      <c r="H14" s="101">
        <f>'PLAN DE INVERSIONES'!$A$17*INICIO!$D$27*'PLAN DE INVERSIONES'!H7</f>
        <v>0</v>
      </c>
      <c r="I14" s="101">
        <f>'PLAN DE INVERSIONES'!$A$17*INICIO!$D$27*'PLAN DE INVERSIONES'!I7</f>
        <v>0</v>
      </c>
      <c r="J14" s="101">
        <f>'PLAN DE INVERSIONES'!$A$17*INICIO!$D$27*'PLAN DE INVERSIONES'!J7</f>
        <v>0</v>
      </c>
      <c r="K14" s="101">
        <f>'PLAN DE INVERSIONES'!$A$17*INICIO!$D$27*'PLAN DE INVERSIONES'!K7</f>
        <v>0</v>
      </c>
      <c r="L14" s="101">
        <f>'PLAN DE INVERSIONES'!$A$17*INICIO!$D$27*'PLAN DE INVERSIONES'!L7</f>
        <v>0</v>
      </c>
      <c r="M14" s="101">
        <f>'PLAN DE INVERSIONES'!$A$17*INICIO!$D$27*'PLAN DE INVERSIONES'!M7</f>
        <v>0</v>
      </c>
      <c r="N14" s="101">
        <f>'PLAN DE INVERSIONES'!$A$17*INICIO!$D$27*'PLAN DE INVERSIONES'!N7</f>
        <v>0</v>
      </c>
      <c r="O14" s="101">
        <f>'PLAN DE INVERSIONES'!$A$17*INICIO!$D$27*'PLAN DE INVERSIONES'!O7</f>
        <v>0</v>
      </c>
      <c r="P14" s="101">
        <f>'PLAN DE INVERSIONES'!$A$17*INICIO!$D$27*'PLAN DE INVERSIONES'!P7</f>
        <v>0</v>
      </c>
      <c r="Q14" s="101">
        <f>'PLAN DE INVERSIONES'!$A$17*INICIO!$D$27*'PLAN DE INVERSIONES'!Q7</f>
        <v>0</v>
      </c>
      <c r="R14" s="101">
        <f>'PLAN DE INVERSIONES'!$A$17*INICIO!$D$27*'PLAN DE INVERSIONES'!R7</f>
        <v>0</v>
      </c>
      <c r="S14" s="101">
        <f>'PLAN DE INVERSIONES'!$A$17*INICIO!$D$27*'PLAN DE INVERSIONES'!S7</f>
        <v>0</v>
      </c>
      <c r="T14" s="101">
        <f>'PLAN DE INVERSIONES'!$A$17*INICIO!$D$27*'PLAN DE INVERSIONES'!T7</f>
        <v>0</v>
      </c>
      <c r="U14" s="101">
        <f>'PLAN DE INVERSIONES'!$A$17*INICIO!$D$27*'PLAN DE INVERSIONES'!U7</f>
        <v>0</v>
      </c>
      <c r="V14" s="101">
        <f>'PLAN DE INVERSIONES'!$A$17*INICIO!$D$27*'PLAN DE INVERSIONES'!V7</f>
        <v>0</v>
      </c>
      <c r="W14" s="101">
        <f>'PLAN DE INVERSIONES'!$A$17*INICIO!$D$27*'PLAN DE INVERSIONES'!W7</f>
        <v>0</v>
      </c>
      <c r="X14" s="101">
        <f>'PLAN DE INVERSIONES'!$A$17*INICIO!$D$27*'PLAN DE INVERSIONES'!X7</f>
        <v>0</v>
      </c>
      <c r="Y14" s="101">
        <f>'PLAN DE INVERSIONES'!$A$17*INICIO!$D$27*'PLAN DE INVERSIONES'!Y7</f>
        <v>0</v>
      </c>
      <c r="Z14" s="101">
        <f>'PLAN DE INVERSIONES'!$A$17*INICIO!$D$27*'PLAN DE INVERSIONES'!Z7</f>
        <v>0</v>
      </c>
      <c r="AA14" s="101">
        <f>'PLAN DE INVERSIONES'!$A$17*INICIO!$D$27*'PLAN DE INVERSIONES'!AA7</f>
        <v>0</v>
      </c>
      <c r="AB14" s="101">
        <f>'PLAN DE INVERSIONES'!$A$17*INICIO!$D$27*'PLAN DE INVERSIONES'!AB7</f>
        <v>0</v>
      </c>
      <c r="AC14" s="101">
        <f>'PLAN DE INVERSIONES'!$A$17*INICIO!$D$27*'PLAN DE INVERSIONES'!AC7</f>
        <v>0</v>
      </c>
      <c r="AD14" s="101">
        <f>'PLAN DE INVERSIONES'!$A$17*INICIO!$D$27*'PLAN DE INVERSIONES'!AD7</f>
        <v>0</v>
      </c>
      <c r="AE14" s="101">
        <f>'PLAN DE INVERSIONES'!$A$17*INICIO!$D$27*'PLAN DE INVERSIONES'!AE7</f>
        <v>0</v>
      </c>
      <c r="AF14" s="101">
        <f>'PLAN DE INVERSIONES'!$A$17*INICIO!$D$27*'PLAN DE INVERSIONES'!AF7</f>
        <v>0</v>
      </c>
      <c r="AG14" s="101">
        <f>'PLAN DE INVERSIONES'!$A$17*INICIO!$D$27*'PLAN DE INVERSIONES'!AG7</f>
        <v>0</v>
      </c>
      <c r="AH14" s="101">
        <f>'PLAN DE INVERSIONES'!$A$17*INICIO!$D$27*'PLAN DE INVERSIONES'!AH7</f>
        <v>0</v>
      </c>
      <c r="AI14" s="101">
        <f>'PLAN DE INVERSIONES'!$A$17*INICIO!$D$27*'PLAN DE INVERSIONES'!AI7</f>
        <v>0</v>
      </c>
      <c r="AJ14" s="101">
        <f>'PLAN DE INVERSIONES'!$A$17*INICIO!$D$27*'PLAN DE INVERSIONES'!AJ7</f>
        <v>0</v>
      </c>
      <c r="AK14" s="101">
        <f>'PLAN DE INVERSIONES'!$A$17*INICIO!$D$27*'PLAN DE INVERSIONES'!AK7</f>
        <v>0</v>
      </c>
      <c r="AL14" s="290">
        <f>SUM(B14:AK14)</f>
        <v>0</v>
      </c>
      <c r="AM14" s="286"/>
      <c r="AN14" s="295"/>
      <c r="AO14" s="295"/>
      <c r="AP14" s="10"/>
      <c r="AQ14" s="1"/>
      <c r="AR14" s="4"/>
      <c r="AS14" s="1"/>
      <c r="AT14" s="1"/>
      <c r="AU14" s="1"/>
      <c r="AV14" s="1"/>
      <c r="AW14" s="1"/>
      <c r="AX14" s="1"/>
      <c r="AY14" s="1"/>
      <c r="AZ14" s="1"/>
    </row>
    <row r="15" spans="1:52" ht="12.75">
      <c r="A15" s="191" t="s">
        <v>69</v>
      </c>
      <c r="B15" s="102">
        <f>'PLAN DE INVERSIONES'!B7</f>
        <v>0</v>
      </c>
      <c r="C15" s="102">
        <f>'PLAN DE INVERSIONES'!C7</f>
        <v>0</v>
      </c>
      <c r="D15" s="102">
        <f>'PLAN DE INVERSIONES'!D7</f>
        <v>0</v>
      </c>
      <c r="E15" s="102">
        <f>'PLAN DE INVERSIONES'!E7</f>
        <v>0</v>
      </c>
      <c r="F15" s="102">
        <f>'PLAN DE INVERSIONES'!F7</f>
        <v>0</v>
      </c>
      <c r="G15" s="102">
        <f>'PLAN DE INVERSIONES'!G7</f>
        <v>0</v>
      </c>
      <c r="H15" s="102">
        <f>'PLAN DE INVERSIONES'!H7</f>
        <v>0</v>
      </c>
      <c r="I15" s="102">
        <f>'PLAN DE INVERSIONES'!I7</f>
        <v>0</v>
      </c>
      <c r="J15" s="102">
        <f>'PLAN DE INVERSIONES'!J7</f>
        <v>0</v>
      </c>
      <c r="K15" s="102">
        <f>'PLAN DE INVERSIONES'!K7</f>
        <v>0</v>
      </c>
      <c r="L15" s="102">
        <f>'PLAN DE INVERSIONES'!L7</f>
        <v>0</v>
      </c>
      <c r="M15" s="102">
        <f>'PLAN DE INVERSIONES'!M7</f>
        <v>0</v>
      </c>
      <c r="N15" s="102">
        <f>'PLAN DE INVERSIONES'!N7</f>
        <v>0</v>
      </c>
      <c r="O15" s="102">
        <f>'PLAN DE INVERSIONES'!O7</f>
        <v>0</v>
      </c>
      <c r="P15" s="102">
        <f>'PLAN DE INVERSIONES'!P7</f>
        <v>0</v>
      </c>
      <c r="Q15" s="102">
        <f>'PLAN DE INVERSIONES'!Q7</f>
        <v>0</v>
      </c>
      <c r="R15" s="102">
        <f>'PLAN DE INVERSIONES'!R7</f>
        <v>0</v>
      </c>
      <c r="S15" s="102">
        <f>'PLAN DE INVERSIONES'!S7</f>
        <v>0</v>
      </c>
      <c r="T15" s="102">
        <f>'PLAN DE INVERSIONES'!T7</f>
        <v>0</v>
      </c>
      <c r="U15" s="102">
        <f>'PLAN DE INVERSIONES'!U7</f>
        <v>0</v>
      </c>
      <c r="V15" s="102">
        <f>'PLAN DE INVERSIONES'!V7</f>
        <v>0</v>
      </c>
      <c r="W15" s="102">
        <f>'PLAN DE INVERSIONES'!AN7</f>
        <v>0</v>
      </c>
      <c r="X15" s="102">
        <f>'PLAN DE INVERSIONES'!AO7</f>
        <v>0</v>
      </c>
      <c r="Y15" s="102">
        <f>'PLAN DE INVERSIONES'!AP7</f>
        <v>0</v>
      </c>
      <c r="Z15" s="102">
        <f>'PLAN DE INVERSIONES'!AQ7</f>
        <v>0</v>
      </c>
      <c r="AA15" s="102">
        <f>'PLAN DE INVERSIONES'!AR7</f>
        <v>0</v>
      </c>
      <c r="AB15" s="102">
        <f>'PLAN DE INVERSIONES'!AS7</f>
        <v>0</v>
      </c>
      <c r="AC15" s="102">
        <f>'PLAN DE INVERSIONES'!AT7</f>
        <v>0</v>
      </c>
      <c r="AD15" s="102">
        <f>'PLAN DE INVERSIONES'!AU7</f>
        <v>0</v>
      </c>
      <c r="AE15" s="102">
        <f>'PLAN DE INVERSIONES'!AV7</f>
        <v>0</v>
      </c>
      <c r="AF15" s="102">
        <f>'PLAN DE INVERSIONES'!AW7</f>
        <v>0</v>
      </c>
      <c r="AG15" s="102">
        <f>'PLAN DE INVERSIONES'!AX7</f>
        <v>0</v>
      </c>
      <c r="AH15" s="102">
        <f>'PLAN DE INVERSIONES'!AY7</f>
        <v>0</v>
      </c>
      <c r="AI15" s="102">
        <f>'PLAN DE INVERSIONES'!AZ7</f>
        <v>0</v>
      </c>
      <c r="AJ15" s="102">
        <f>'PLAN DE INVERSIONES'!BA7</f>
        <v>0</v>
      </c>
      <c r="AK15" s="102">
        <f>'PLAN DE INVERSIONES'!BB7</f>
        <v>0</v>
      </c>
      <c r="AL15" s="291">
        <f>SUM(B15:AK15)</f>
        <v>0</v>
      </c>
      <c r="AM15" s="286"/>
      <c r="AN15" s="285"/>
      <c r="AO15" s="287"/>
      <c r="AP15" s="10"/>
      <c r="AQ15" s="1"/>
      <c r="AR15" s="4"/>
      <c r="AS15" s="1"/>
      <c r="AT15" s="1"/>
      <c r="AU15" s="1"/>
      <c r="AV15" s="1"/>
      <c r="AW15" s="1"/>
      <c r="AX15" s="1"/>
      <c r="AY15" s="1"/>
      <c r="AZ15" s="1"/>
    </row>
    <row r="16" spans="1:52" ht="9.75">
      <c r="A16" s="191" t="s">
        <v>70</v>
      </c>
      <c r="B16" s="102">
        <f>B15</f>
        <v>0</v>
      </c>
      <c r="C16" s="102">
        <f>C15+B16</f>
        <v>0</v>
      </c>
      <c r="D16" s="102">
        <f aca="true" t="shared" si="1" ref="D16:AK16">D15+C16</f>
        <v>0</v>
      </c>
      <c r="E16" s="102">
        <f t="shared" si="1"/>
        <v>0</v>
      </c>
      <c r="F16" s="102">
        <f t="shared" si="1"/>
        <v>0</v>
      </c>
      <c r="G16" s="102">
        <f t="shared" si="1"/>
        <v>0</v>
      </c>
      <c r="H16" s="102">
        <f t="shared" si="1"/>
        <v>0</v>
      </c>
      <c r="I16" s="102">
        <f t="shared" si="1"/>
        <v>0</v>
      </c>
      <c r="J16" s="102">
        <f t="shared" si="1"/>
        <v>0</v>
      </c>
      <c r="K16" s="102">
        <f t="shared" si="1"/>
        <v>0</v>
      </c>
      <c r="L16" s="102">
        <f t="shared" si="1"/>
        <v>0</v>
      </c>
      <c r="M16" s="102">
        <f t="shared" si="1"/>
        <v>0</v>
      </c>
      <c r="N16" s="102">
        <f t="shared" si="1"/>
        <v>0</v>
      </c>
      <c r="O16" s="102">
        <f t="shared" si="1"/>
        <v>0</v>
      </c>
      <c r="P16" s="102">
        <f t="shared" si="1"/>
        <v>0</v>
      </c>
      <c r="Q16" s="102">
        <f t="shared" si="1"/>
        <v>0</v>
      </c>
      <c r="R16" s="102">
        <f t="shared" si="1"/>
        <v>0</v>
      </c>
      <c r="S16" s="102">
        <f t="shared" si="1"/>
        <v>0</v>
      </c>
      <c r="T16" s="102">
        <f t="shared" si="1"/>
        <v>0</v>
      </c>
      <c r="U16" s="102">
        <f t="shared" si="1"/>
        <v>0</v>
      </c>
      <c r="V16" s="102">
        <f t="shared" si="1"/>
        <v>0</v>
      </c>
      <c r="W16" s="102">
        <f t="shared" si="1"/>
        <v>0</v>
      </c>
      <c r="X16" s="102">
        <f t="shared" si="1"/>
        <v>0</v>
      </c>
      <c r="Y16" s="102">
        <f t="shared" si="1"/>
        <v>0</v>
      </c>
      <c r="Z16" s="102">
        <f t="shared" si="1"/>
        <v>0</v>
      </c>
      <c r="AA16" s="102">
        <f t="shared" si="1"/>
        <v>0</v>
      </c>
      <c r="AB16" s="102">
        <f t="shared" si="1"/>
        <v>0</v>
      </c>
      <c r="AC16" s="102">
        <f t="shared" si="1"/>
        <v>0</v>
      </c>
      <c r="AD16" s="102">
        <f t="shared" si="1"/>
        <v>0</v>
      </c>
      <c r="AE16" s="102">
        <f t="shared" si="1"/>
        <v>0</v>
      </c>
      <c r="AF16" s="102">
        <f t="shared" si="1"/>
        <v>0</v>
      </c>
      <c r="AG16" s="102">
        <f t="shared" si="1"/>
        <v>0</v>
      </c>
      <c r="AH16" s="102">
        <f t="shared" si="1"/>
        <v>0</v>
      </c>
      <c r="AI16" s="102">
        <f t="shared" si="1"/>
        <v>0</v>
      </c>
      <c r="AJ16" s="102">
        <f t="shared" si="1"/>
        <v>0</v>
      </c>
      <c r="AK16" s="102">
        <f t="shared" si="1"/>
        <v>0</v>
      </c>
      <c r="AL16" s="291">
        <f>AK16</f>
        <v>0</v>
      </c>
      <c r="AM16" s="286"/>
      <c r="AN16" s="286"/>
      <c r="AO16" s="301"/>
      <c r="AP16" s="10"/>
      <c r="AQ16" s="1"/>
      <c r="AR16" s="3"/>
      <c r="AS16" s="1"/>
      <c r="AT16" s="1"/>
      <c r="AU16" s="1"/>
      <c r="AV16" s="1"/>
      <c r="AW16" s="1"/>
      <c r="AX16" s="1"/>
      <c r="AY16" s="1"/>
      <c r="AZ16" s="1"/>
    </row>
    <row r="17" spans="1:52" ht="9.75">
      <c r="A17" s="190" t="s">
        <v>71</v>
      </c>
      <c r="B17" s="100">
        <f>B9</f>
        <v>0</v>
      </c>
      <c r="C17" s="100">
        <f>C9</f>
        <v>0</v>
      </c>
      <c r="D17" s="100">
        <f aca="true" t="shared" si="2" ref="D17:AK17">D9</f>
        <v>0</v>
      </c>
      <c r="E17" s="100">
        <f t="shared" si="2"/>
        <v>0</v>
      </c>
      <c r="F17" s="100">
        <f t="shared" si="2"/>
        <v>0</v>
      </c>
      <c r="G17" s="100">
        <f t="shared" si="2"/>
        <v>0</v>
      </c>
      <c r="H17" s="100">
        <f t="shared" si="2"/>
        <v>0</v>
      </c>
      <c r="I17" s="100">
        <f t="shared" si="2"/>
        <v>0</v>
      </c>
      <c r="J17" s="100">
        <f t="shared" si="2"/>
        <v>0</v>
      </c>
      <c r="K17" s="100">
        <f t="shared" si="2"/>
        <v>0</v>
      </c>
      <c r="L17" s="100">
        <f t="shared" si="2"/>
        <v>0</v>
      </c>
      <c r="M17" s="100">
        <f t="shared" si="2"/>
        <v>0</v>
      </c>
      <c r="N17" s="100">
        <f t="shared" si="2"/>
        <v>0</v>
      </c>
      <c r="O17" s="100">
        <f t="shared" si="2"/>
        <v>0</v>
      </c>
      <c r="P17" s="100">
        <f t="shared" si="2"/>
        <v>0</v>
      </c>
      <c r="Q17" s="100">
        <f t="shared" si="2"/>
        <v>0</v>
      </c>
      <c r="R17" s="100">
        <f t="shared" si="2"/>
        <v>0</v>
      </c>
      <c r="S17" s="100">
        <f t="shared" si="2"/>
        <v>0</v>
      </c>
      <c r="T17" s="100">
        <f t="shared" si="2"/>
        <v>0</v>
      </c>
      <c r="U17" s="100">
        <f t="shared" si="2"/>
        <v>0</v>
      </c>
      <c r="V17" s="100">
        <f t="shared" si="2"/>
        <v>0</v>
      </c>
      <c r="W17" s="100">
        <f t="shared" si="2"/>
        <v>0</v>
      </c>
      <c r="X17" s="100">
        <f t="shared" si="2"/>
        <v>0</v>
      </c>
      <c r="Y17" s="100">
        <f t="shared" si="2"/>
        <v>0</v>
      </c>
      <c r="Z17" s="100">
        <f t="shared" si="2"/>
        <v>0</v>
      </c>
      <c r="AA17" s="100">
        <f t="shared" si="2"/>
        <v>0</v>
      </c>
      <c r="AB17" s="100">
        <f t="shared" si="2"/>
        <v>0</v>
      </c>
      <c r="AC17" s="100">
        <f t="shared" si="2"/>
        <v>0</v>
      </c>
      <c r="AD17" s="100">
        <f t="shared" si="2"/>
        <v>0</v>
      </c>
      <c r="AE17" s="100">
        <f t="shared" si="2"/>
        <v>0</v>
      </c>
      <c r="AF17" s="100">
        <f t="shared" si="2"/>
        <v>0</v>
      </c>
      <c r="AG17" s="100">
        <f t="shared" si="2"/>
        <v>0</v>
      </c>
      <c r="AH17" s="100">
        <f t="shared" si="2"/>
        <v>0</v>
      </c>
      <c r="AI17" s="100">
        <f t="shared" si="2"/>
        <v>0</v>
      </c>
      <c r="AJ17" s="100">
        <f t="shared" si="2"/>
        <v>0</v>
      </c>
      <c r="AK17" s="100">
        <f t="shared" si="2"/>
        <v>0</v>
      </c>
      <c r="AL17" s="292">
        <f>SUM(B17:AK17)</f>
        <v>0</v>
      </c>
      <c r="AM17" s="10"/>
      <c r="AN17" s="10"/>
      <c r="AO17" s="10"/>
      <c r="AP17" s="10"/>
      <c r="AQ17" s="1"/>
      <c r="AR17" s="3"/>
      <c r="AS17" s="1"/>
      <c r="AT17" s="1"/>
      <c r="AU17" s="1"/>
      <c r="AV17" s="1"/>
      <c r="AW17" s="1"/>
      <c r="AX17" s="1"/>
      <c r="AY17" s="1"/>
      <c r="AZ17" s="1"/>
    </row>
    <row r="18" spans="1:52" ht="9.75">
      <c r="A18" s="190" t="s">
        <v>72</v>
      </c>
      <c r="B18" s="100">
        <f>B13+B9+B8+B12+B14+B11</f>
        <v>0</v>
      </c>
      <c r="C18" s="100">
        <f aca="true" t="shared" si="3" ref="C18:AK18">C13+C9+C8+C12+C14+C11</f>
        <v>0</v>
      </c>
      <c r="D18" s="100">
        <f t="shared" si="3"/>
        <v>0</v>
      </c>
      <c r="E18" s="100">
        <f t="shared" si="3"/>
        <v>0</v>
      </c>
      <c r="F18" s="100">
        <f t="shared" si="3"/>
        <v>0</v>
      </c>
      <c r="G18" s="100">
        <f t="shared" si="3"/>
        <v>0</v>
      </c>
      <c r="H18" s="100">
        <f t="shared" si="3"/>
        <v>0</v>
      </c>
      <c r="I18" s="100">
        <f t="shared" si="3"/>
        <v>0</v>
      </c>
      <c r="J18" s="100">
        <f t="shared" si="3"/>
        <v>0</v>
      </c>
      <c r="K18" s="100">
        <f t="shared" si="3"/>
        <v>0</v>
      </c>
      <c r="L18" s="100">
        <f t="shared" si="3"/>
        <v>0</v>
      </c>
      <c r="M18" s="100">
        <f t="shared" si="3"/>
        <v>0</v>
      </c>
      <c r="N18" s="100">
        <f t="shared" si="3"/>
        <v>0</v>
      </c>
      <c r="O18" s="100">
        <f t="shared" si="3"/>
        <v>0</v>
      </c>
      <c r="P18" s="100">
        <f t="shared" si="3"/>
        <v>0</v>
      </c>
      <c r="Q18" s="100">
        <f t="shared" si="3"/>
        <v>0</v>
      </c>
      <c r="R18" s="100">
        <f t="shared" si="3"/>
        <v>0</v>
      </c>
      <c r="S18" s="100">
        <f t="shared" si="3"/>
        <v>0</v>
      </c>
      <c r="T18" s="100">
        <f t="shared" si="3"/>
        <v>0</v>
      </c>
      <c r="U18" s="100">
        <f t="shared" si="3"/>
        <v>0</v>
      </c>
      <c r="V18" s="100">
        <f t="shared" si="3"/>
        <v>0</v>
      </c>
      <c r="W18" s="100">
        <f t="shared" si="3"/>
        <v>0</v>
      </c>
      <c r="X18" s="100">
        <f t="shared" si="3"/>
        <v>0</v>
      </c>
      <c r="Y18" s="100">
        <f t="shared" si="3"/>
        <v>0</v>
      </c>
      <c r="Z18" s="100">
        <f t="shared" si="3"/>
        <v>0</v>
      </c>
      <c r="AA18" s="100">
        <f t="shared" si="3"/>
        <v>0</v>
      </c>
      <c r="AB18" s="100">
        <f t="shared" si="3"/>
        <v>0</v>
      </c>
      <c r="AC18" s="100">
        <f t="shared" si="3"/>
        <v>0</v>
      </c>
      <c r="AD18" s="100">
        <f t="shared" si="3"/>
        <v>0</v>
      </c>
      <c r="AE18" s="100">
        <f t="shared" si="3"/>
        <v>0</v>
      </c>
      <c r="AF18" s="100">
        <f t="shared" si="3"/>
        <v>0</v>
      </c>
      <c r="AG18" s="100">
        <f t="shared" si="3"/>
        <v>0</v>
      </c>
      <c r="AH18" s="100">
        <f t="shared" si="3"/>
        <v>0</v>
      </c>
      <c r="AI18" s="100">
        <f t="shared" si="3"/>
        <v>0</v>
      </c>
      <c r="AJ18" s="100">
        <f t="shared" si="3"/>
        <v>0</v>
      </c>
      <c r="AK18" s="100">
        <f t="shared" si="3"/>
        <v>0</v>
      </c>
      <c r="AL18" s="292">
        <f>AL9+AL11+AL12+AL13+AL14+AL8</f>
        <v>0</v>
      </c>
      <c r="AM18" s="10"/>
      <c r="AN18" s="10"/>
      <c r="AO18" s="10"/>
      <c r="AP18" s="10"/>
      <c r="AQ18" s="1"/>
      <c r="AR18" s="3"/>
      <c r="AS18" s="1"/>
      <c r="AT18" s="1"/>
      <c r="AU18" s="1"/>
      <c r="AV18" s="1"/>
      <c r="AW18" s="1"/>
      <c r="AX18" s="1"/>
      <c r="AY18" s="1"/>
      <c r="AZ18" s="1"/>
    </row>
    <row r="19" spans="1:52" ht="10.5" thickBot="1">
      <c r="A19" s="192" t="s">
        <v>73</v>
      </c>
      <c r="B19" s="103">
        <f>B18</f>
        <v>0</v>
      </c>
      <c r="C19" s="103">
        <f>C18+B19</f>
        <v>0</v>
      </c>
      <c r="D19" s="103">
        <f>D18+C19</f>
        <v>0</v>
      </c>
      <c r="E19" s="103">
        <f aca="true" t="shared" si="4" ref="E19:AK19">E18+D19</f>
        <v>0</v>
      </c>
      <c r="F19" s="103">
        <f t="shared" si="4"/>
        <v>0</v>
      </c>
      <c r="G19" s="103">
        <f t="shared" si="4"/>
        <v>0</v>
      </c>
      <c r="H19" s="103">
        <f t="shared" si="4"/>
        <v>0</v>
      </c>
      <c r="I19" s="103">
        <f t="shared" si="4"/>
        <v>0</v>
      </c>
      <c r="J19" s="103">
        <f t="shared" si="4"/>
        <v>0</v>
      </c>
      <c r="K19" s="103">
        <f t="shared" si="4"/>
        <v>0</v>
      </c>
      <c r="L19" s="103">
        <f t="shared" si="4"/>
        <v>0</v>
      </c>
      <c r="M19" s="103">
        <f t="shared" si="4"/>
        <v>0</v>
      </c>
      <c r="N19" s="103">
        <f t="shared" si="4"/>
        <v>0</v>
      </c>
      <c r="O19" s="103">
        <f t="shared" si="4"/>
        <v>0</v>
      </c>
      <c r="P19" s="103">
        <f t="shared" si="4"/>
        <v>0</v>
      </c>
      <c r="Q19" s="103">
        <f t="shared" si="4"/>
        <v>0</v>
      </c>
      <c r="R19" s="103">
        <f t="shared" si="4"/>
        <v>0</v>
      </c>
      <c r="S19" s="103">
        <f t="shared" si="4"/>
        <v>0</v>
      </c>
      <c r="T19" s="103">
        <f t="shared" si="4"/>
        <v>0</v>
      </c>
      <c r="U19" s="103">
        <f t="shared" si="4"/>
        <v>0</v>
      </c>
      <c r="V19" s="103">
        <f t="shared" si="4"/>
        <v>0</v>
      </c>
      <c r="W19" s="103">
        <f t="shared" si="4"/>
        <v>0</v>
      </c>
      <c r="X19" s="103">
        <f t="shared" si="4"/>
        <v>0</v>
      </c>
      <c r="Y19" s="103">
        <f t="shared" si="4"/>
        <v>0</v>
      </c>
      <c r="Z19" s="103">
        <f t="shared" si="4"/>
        <v>0</v>
      </c>
      <c r="AA19" s="103">
        <f t="shared" si="4"/>
        <v>0</v>
      </c>
      <c r="AB19" s="103">
        <f t="shared" si="4"/>
        <v>0</v>
      </c>
      <c r="AC19" s="103">
        <f t="shared" si="4"/>
        <v>0</v>
      </c>
      <c r="AD19" s="103">
        <f t="shared" si="4"/>
        <v>0</v>
      </c>
      <c r="AE19" s="103">
        <f t="shared" si="4"/>
        <v>0</v>
      </c>
      <c r="AF19" s="103">
        <f t="shared" si="4"/>
        <v>0</v>
      </c>
      <c r="AG19" s="103">
        <f t="shared" si="4"/>
        <v>0</v>
      </c>
      <c r="AH19" s="103">
        <f t="shared" si="4"/>
        <v>0</v>
      </c>
      <c r="AI19" s="103">
        <f t="shared" si="4"/>
        <v>0</v>
      </c>
      <c r="AJ19" s="103">
        <f t="shared" si="4"/>
        <v>0</v>
      </c>
      <c r="AK19" s="103">
        <f t="shared" si="4"/>
        <v>0</v>
      </c>
      <c r="AL19" s="154">
        <f>AK19</f>
        <v>0</v>
      </c>
      <c r="AM19" s="10"/>
      <c r="AN19" s="10"/>
      <c r="AO19" s="10"/>
      <c r="AP19" s="10"/>
      <c r="AQ19" s="1"/>
      <c r="AR19" s="3"/>
      <c r="AS19" s="1"/>
      <c r="AT19" s="1"/>
      <c r="AU19" s="1"/>
      <c r="AV19" s="1"/>
      <c r="AW19" s="1"/>
      <c r="AX19" s="1"/>
      <c r="AY19" s="1"/>
      <c r="AZ19" s="1"/>
    </row>
    <row r="20" spans="1:52" ht="10.5" thickBot="1" thickTop="1">
      <c r="A20" s="5"/>
      <c r="B20" s="118"/>
      <c r="C20" s="1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8"/>
      <c r="AM20" s="10"/>
      <c r="AN20" s="10"/>
      <c r="AO20" s="10"/>
      <c r="AP20" s="10"/>
      <c r="AQ20" s="1"/>
      <c r="AR20" s="3"/>
      <c r="AS20" s="1"/>
      <c r="AT20" s="1"/>
      <c r="AU20" s="1"/>
      <c r="AV20" s="1"/>
      <c r="AW20" s="1"/>
      <c r="AX20" s="1"/>
      <c r="AY20" s="1"/>
      <c r="AZ20" s="1"/>
    </row>
    <row r="21" spans="1:52" ht="10.5" thickTop="1">
      <c r="A21" s="193" t="s">
        <v>74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60"/>
      <c r="AL21" s="155"/>
      <c r="AM21" s="10"/>
      <c r="AN21" s="10"/>
      <c r="AO21" s="10"/>
      <c r="AP21" s="10"/>
      <c r="AQ21" s="1"/>
      <c r="AR21" s="3"/>
      <c r="AS21" s="1"/>
      <c r="AT21" s="1"/>
      <c r="AU21" s="1"/>
      <c r="AV21" s="1"/>
      <c r="AW21" s="1"/>
      <c r="AX21" s="1"/>
      <c r="AY21" s="1"/>
      <c r="AZ21" s="1"/>
    </row>
    <row r="22" spans="1:52" ht="9.75">
      <c r="A22" s="194" t="s">
        <v>75</v>
      </c>
      <c r="B22" s="107">
        <f>'PLAN DE VENTAS'!B14+'PLAN DE VENTAS'!B15</f>
        <v>0</v>
      </c>
      <c r="C22" s="107">
        <f>'PLAN DE VENTAS'!C14+'PLAN DE VENTAS'!C15</f>
        <v>0</v>
      </c>
      <c r="D22" s="107">
        <f>'PLAN DE VENTAS'!D14+'PLAN DE VENTAS'!D15</f>
        <v>0</v>
      </c>
      <c r="E22" s="107">
        <f>'PLAN DE VENTAS'!E14+'PLAN DE VENTAS'!E15</f>
        <v>0</v>
      </c>
      <c r="F22" s="107">
        <f>'PLAN DE VENTAS'!F14+'PLAN DE VENTAS'!F15</f>
        <v>0</v>
      </c>
      <c r="G22" s="107">
        <f>'PLAN DE VENTAS'!G14+'PLAN DE VENTAS'!G15</f>
        <v>0</v>
      </c>
      <c r="H22" s="107">
        <f>'PLAN DE VENTAS'!H14+'PLAN DE VENTAS'!H15</f>
        <v>0</v>
      </c>
      <c r="I22" s="107">
        <f>'PLAN DE VENTAS'!I14+'PLAN DE VENTAS'!I15</f>
        <v>0</v>
      </c>
      <c r="J22" s="107">
        <f>'PLAN DE VENTAS'!J14+'PLAN DE VENTAS'!J15</f>
        <v>0</v>
      </c>
      <c r="K22" s="107">
        <f>'PLAN DE VENTAS'!K14+'PLAN DE VENTAS'!K15</f>
        <v>0</v>
      </c>
      <c r="L22" s="107">
        <f>'PLAN DE VENTAS'!L14+'PLAN DE VENTAS'!L15</f>
        <v>0</v>
      </c>
      <c r="M22" s="107">
        <f>'PLAN DE VENTAS'!M14+'PLAN DE VENTAS'!M15</f>
        <v>0</v>
      </c>
      <c r="N22" s="107">
        <f>'PLAN DE VENTAS'!N14+'PLAN DE VENTAS'!N15</f>
        <v>0</v>
      </c>
      <c r="O22" s="107">
        <f>'PLAN DE VENTAS'!O14+'PLAN DE VENTAS'!O15</f>
        <v>0</v>
      </c>
      <c r="P22" s="107">
        <f>'PLAN DE VENTAS'!P14+'PLAN DE VENTAS'!P15</f>
        <v>0</v>
      </c>
      <c r="Q22" s="107">
        <f>'PLAN DE VENTAS'!Q14+'PLAN DE VENTAS'!Q15</f>
        <v>0</v>
      </c>
      <c r="R22" s="107">
        <f>'PLAN DE VENTAS'!R14+'PLAN DE VENTAS'!R15</f>
        <v>0</v>
      </c>
      <c r="S22" s="107">
        <f>'PLAN DE VENTAS'!S14+'PLAN DE VENTAS'!S15</f>
        <v>0</v>
      </c>
      <c r="T22" s="107">
        <f>'PLAN DE VENTAS'!T14+'PLAN DE VENTAS'!T15</f>
        <v>0</v>
      </c>
      <c r="U22" s="107">
        <f>'PLAN DE VENTAS'!U14+'PLAN DE VENTAS'!U15</f>
        <v>0</v>
      </c>
      <c r="V22" s="107">
        <f>'PLAN DE VENTAS'!V14+'PLAN DE VENTAS'!V15</f>
        <v>0</v>
      </c>
      <c r="W22" s="107">
        <f>'PLAN DE VENTAS'!W14+'PLAN DE VENTAS'!W15</f>
        <v>0</v>
      </c>
      <c r="X22" s="107">
        <f>'PLAN DE VENTAS'!X14+'PLAN DE VENTAS'!X15</f>
        <v>0</v>
      </c>
      <c r="Y22" s="107">
        <f>'PLAN DE VENTAS'!Y14+'PLAN DE VENTAS'!Y15</f>
        <v>0</v>
      </c>
      <c r="Z22" s="107">
        <f>'PLAN DE VENTAS'!Z14+'PLAN DE VENTAS'!Z15</f>
        <v>0</v>
      </c>
      <c r="AA22" s="107">
        <f>'PLAN DE VENTAS'!AA14+'PLAN DE VENTAS'!AA15</f>
        <v>0</v>
      </c>
      <c r="AB22" s="107">
        <f>'PLAN DE VENTAS'!AB14+'PLAN DE VENTAS'!AB15</f>
        <v>0</v>
      </c>
      <c r="AC22" s="107">
        <f>'PLAN DE VENTAS'!AC14+'PLAN DE VENTAS'!AC15</f>
        <v>0</v>
      </c>
      <c r="AD22" s="107">
        <f>'PLAN DE VENTAS'!AD14+'PLAN DE VENTAS'!AD15</f>
        <v>0</v>
      </c>
      <c r="AE22" s="107">
        <f>'PLAN DE VENTAS'!AE14+'PLAN DE VENTAS'!AE15</f>
        <v>0</v>
      </c>
      <c r="AF22" s="107">
        <f>'PLAN DE VENTAS'!AF14+'PLAN DE VENTAS'!AF15</f>
        <v>0</v>
      </c>
      <c r="AG22" s="107">
        <f>'PLAN DE VENTAS'!AG14+'PLAN DE VENTAS'!AG15</f>
        <v>0</v>
      </c>
      <c r="AH22" s="107">
        <f>'PLAN DE VENTAS'!AH14+'PLAN DE VENTAS'!AH15</f>
        <v>0</v>
      </c>
      <c r="AI22" s="107">
        <f>'PLAN DE VENTAS'!AI14+'PLAN DE VENTAS'!AI15</f>
        <v>0</v>
      </c>
      <c r="AJ22" s="107">
        <f>'PLAN DE VENTAS'!AJ14+'PLAN DE VENTAS'!AJ15</f>
        <v>0</v>
      </c>
      <c r="AK22" s="161">
        <f>'PLAN DE VENTAS'!AK14+'PLAN DE VENTAS'!AK15</f>
        <v>0</v>
      </c>
      <c r="AL22" s="156">
        <f>SUM(B22:AK22)</f>
        <v>0</v>
      </c>
      <c r="AM22" s="10"/>
      <c r="AN22" s="10"/>
      <c r="AO22" s="10"/>
      <c r="AP22" s="10"/>
      <c r="AQ22" s="1"/>
      <c r="AR22" s="3"/>
      <c r="AS22" s="1"/>
      <c r="AT22" s="1"/>
      <c r="AU22" s="1"/>
      <c r="AV22" s="1"/>
      <c r="AW22" s="1"/>
      <c r="AX22" s="1"/>
      <c r="AY22" s="1"/>
      <c r="AZ22" s="1"/>
    </row>
    <row r="23" spans="1:52" ht="9.75">
      <c r="A23" s="194" t="s">
        <v>76</v>
      </c>
      <c r="B23" s="107">
        <f>'PLAN DE VENTAS'!B17</f>
        <v>0</v>
      </c>
      <c r="C23" s="107">
        <f>'PLAN DE VENTAS'!C17</f>
        <v>0</v>
      </c>
      <c r="D23" s="107">
        <f>'PLAN DE VENTAS'!D17</f>
        <v>0</v>
      </c>
      <c r="E23" s="107">
        <f>'PLAN DE VENTAS'!E17</f>
        <v>0</v>
      </c>
      <c r="F23" s="107">
        <f>'PLAN DE VENTAS'!F17</f>
        <v>0</v>
      </c>
      <c r="G23" s="107">
        <f>'PLAN DE VENTAS'!G17</f>
        <v>0</v>
      </c>
      <c r="H23" s="107">
        <f>'PLAN DE VENTAS'!H17</f>
        <v>0</v>
      </c>
      <c r="I23" s="107">
        <f>'PLAN DE VENTAS'!I17</f>
        <v>0</v>
      </c>
      <c r="J23" s="107">
        <f>'PLAN DE VENTAS'!J17</f>
        <v>0</v>
      </c>
      <c r="K23" s="107">
        <f>'PLAN DE VENTAS'!K17</f>
        <v>0</v>
      </c>
      <c r="L23" s="107">
        <f>'PLAN DE VENTAS'!L17</f>
        <v>0</v>
      </c>
      <c r="M23" s="107">
        <f>'PLAN DE VENTAS'!M17</f>
        <v>0</v>
      </c>
      <c r="N23" s="107">
        <f>'PLAN DE VENTAS'!N17</f>
        <v>0</v>
      </c>
      <c r="O23" s="107">
        <f>'PLAN DE VENTAS'!O17</f>
        <v>0</v>
      </c>
      <c r="P23" s="107">
        <f>'PLAN DE VENTAS'!P17</f>
        <v>0</v>
      </c>
      <c r="Q23" s="107">
        <f>'PLAN DE VENTAS'!Q17</f>
        <v>0</v>
      </c>
      <c r="R23" s="107">
        <f>'PLAN DE VENTAS'!R17</f>
        <v>0</v>
      </c>
      <c r="S23" s="107">
        <f>'PLAN DE VENTAS'!S17</f>
        <v>0</v>
      </c>
      <c r="T23" s="107">
        <f>'PLAN DE VENTAS'!T17</f>
        <v>0</v>
      </c>
      <c r="U23" s="107">
        <f>'PLAN DE VENTAS'!U17</f>
        <v>0</v>
      </c>
      <c r="V23" s="107">
        <f>'PLAN DE VENTAS'!V17</f>
        <v>0</v>
      </c>
      <c r="W23" s="107">
        <f>'PLAN DE VENTAS'!W17</f>
        <v>0</v>
      </c>
      <c r="X23" s="107">
        <f>'PLAN DE VENTAS'!X17</f>
        <v>0</v>
      </c>
      <c r="Y23" s="107">
        <f>'PLAN DE VENTAS'!Y17</f>
        <v>0</v>
      </c>
      <c r="Z23" s="107">
        <f>'PLAN DE VENTAS'!Z17</f>
        <v>0</v>
      </c>
      <c r="AA23" s="107">
        <f>'PLAN DE VENTAS'!AA17</f>
        <v>0</v>
      </c>
      <c r="AB23" s="107">
        <f>'PLAN DE VENTAS'!AB17</f>
        <v>0</v>
      </c>
      <c r="AC23" s="107">
        <f>'PLAN DE VENTAS'!AC17</f>
        <v>0</v>
      </c>
      <c r="AD23" s="107">
        <f>'PLAN DE VENTAS'!AD17</f>
        <v>0</v>
      </c>
      <c r="AE23" s="107">
        <f>'PLAN DE VENTAS'!AE17</f>
        <v>0</v>
      </c>
      <c r="AF23" s="107">
        <f>'PLAN DE VENTAS'!AF17</f>
        <v>0</v>
      </c>
      <c r="AG23" s="107">
        <f>'PLAN DE VENTAS'!AG17</f>
        <v>0</v>
      </c>
      <c r="AH23" s="107">
        <f>'PLAN DE VENTAS'!AH17</f>
        <v>0</v>
      </c>
      <c r="AI23" s="107">
        <f>'PLAN DE VENTAS'!AI17</f>
        <v>0</v>
      </c>
      <c r="AJ23" s="107">
        <f>'PLAN DE VENTAS'!AJ17</f>
        <v>0</v>
      </c>
      <c r="AK23" s="161">
        <f>'PLAN DE VENTAS'!AK17</f>
        <v>0</v>
      </c>
      <c r="AL23" s="156">
        <f>SUM(B23:AK23)</f>
        <v>0</v>
      </c>
      <c r="AM23" s="10"/>
      <c r="AN23" s="10"/>
      <c r="AO23" s="10"/>
      <c r="AP23" s="10"/>
      <c r="AQ23" s="1"/>
      <c r="AR23" s="3"/>
      <c r="AS23" s="1"/>
      <c r="AT23" s="1"/>
      <c r="AU23" s="1"/>
      <c r="AV23" s="1"/>
      <c r="AW23" s="1"/>
      <c r="AX23" s="1"/>
      <c r="AY23" s="1"/>
      <c r="AZ23" s="1"/>
    </row>
    <row r="24" spans="1:52" ht="9.75">
      <c r="A24" s="194" t="s">
        <v>40</v>
      </c>
      <c r="B24" s="108">
        <f>'PLAN DE VENTAS'!B19</f>
        <v>0</v>
      </c>
      <c r="C24" s="108">
        <f>'PLAN DE VENTAS'!C19</f>
        <v>0</v>
      </c>
      <c r="D24" s="108">
        <f>'PLAN DE VENTAS'!D19</f>
        <v>0</v>
      </c>
      <c r="E24" s="108">
        <f>'PLAN DE VENTAS'!E19</f>
        <v>0</v>
      </c>
      <c r="F24" s="108">
        <f>'PLAN DE VENTAS'!F19</f>
        <v>0</v>
      </c>
      <c r="G24" s="108">
        <f>'PLAN DE VENTAS'!G19</f>
        <v>0</v>
      </c>
      <c r="H24" s="108">
        <f>'PLAN DE VENTAS'!H19</f>
        <v>0</v>
      </c>
      <c r="I24" s="108">
        <f>'PLAN DE VENTAS'!I19</f>
        <v>0</v>
      </c>
      <c r="J24" s="108">
        <f>'PLAN DE VENTAS'!J19</f>
        <v>0</v>
      </c>
      <c r="K24" s="108">
        <f>'PLAN DE VENTAS'!K19</f>
        <v>0</v>
      </c>
      <c r="L24" s="108">
        <f>'PLAN DE VENTAS'!L19</f>
        <v>0</v>
      </c>
      <c r="M24" s="108">
        <f>'PLAN DE VENTAS'!M19</f>
        <v>0</v>
      </c>
      <c r="N24" s="108">
        <f>'PLAN DE VENTAS'!N19</f>
        <v>0</v>
      </c>
      <c r="O24" s="108">
        <f>'PLAN DE VENTAS'!O19</f>
        <v>0</v>
      </c>
      <c r="P24" s="108">
        <f>'PLAN DE VENTAS'!P19</f>
        <v>0</v>
      </c>
      <c r="Q24" s="108">
        <f>'PLAN DE VENTAS'!Q19</f>
        <v>0</v>
      </c>
      <c r="R24" s="108">
        <f>'PLAN DE VENTAS'!R19</f>
        <v>0</v>
      </c>
      <c r="S24" s="108">
        <f>'PLAN DE VENTAS'!S19</f>
        <v>0</v>
      </c>
      <c r="T24" s="108">
        <f>'PLAN DE VENTAS'!T19</f>
        <v>0</v>
      </c>
      <c r="U24" s="108">
        <f>'PLAN DE VENTAS'!U19</f>
        <v>0</v>
      </c>
      <c r="V24" s="108">
        <f>'PLAN DE VENTAS'!V19</f>
        <v>0</v>
      </c>
      <c r="W24" s="108">
        <f>'PLAN DE VENTAS'!W19</f>
        <v>0</v>
      </c>
      <c r="X24" s="108">
        <f>'PLAN DE VENTAS'!X19</f>
        <v>0</v>
      </c>
      <c r="Y24" s="108">
        <f>'PLAN DE VENTAS'!Y19</f>
        <v>0</v>
      </c>
      <c r="Z24" s="108">
        <f>'PLAN DE VENTAS'!Z19</f>
        <v>0</v>
      </c>
      <c r="AA24" s="108">
        <f>'PLAN DE VENTAS'!AA19</f>
        <v>0</v>
      </c>
      <c r="AB24" s="108">
        <f>'PLAN DE VENTAS'!AB19</f>
        <v>0</v>
      </c>
      <c r="AC24" s="108">
        <f>'PLAN DE VENTAS'!AC19</f>
        <v>0</v>
      </c>
      <c r="AD24" s="108">
        <f>'PLAN DE VENTAS'!AD19</f>
        <v>0</v>
      </c>
      <c r="AE24" s="108">
        <f>'PLAN DE VENTAS'!AE19</f>
        <v>0</v>
      </c>
      <c r="AF24" s="108">
        <f>'PLAN DE VENTAS'!AF19</f>
        <v>0</v>
      </c>
      <c r="AG24" s="108">
        <f>'PLAN DE VENTAS'!AG19</f>
        <v>0</v>
      </c>
      <c r="AH24" s="108">
        <f>'PLAN DE VENTAS'!AH19</f>
        <v>0</v>
      </c>
      <c r="AI24" s="108">
        <f>'PLAN DE VENTAS'!AI19</f>
        <v>0</v>
      </c>
      <c r="AJ24" s="108">
        <f>'PLAN DE VENTAS'!AJ19</f>
        <v>0</v>
      </c>
      <c r="AK24" s="162">
        <f>'PLAN DE VENTAS'!AK19</f>
        <v>0</v>
      </c>
      <c r="AL24" s="157">
        <f>SUM(B24:AK24)</f>
        <v>0</v>
      </c>
      <c r="AM24" s="10"/>
      <c r="AN24" s="10"/>
      <c r="AO24" s="10"/>
      <c r="AP24" s="10"/>
      <c r="AQ24" s="1"/>
      <c r="AR24" s="3"/>
      <c r="AS24" s="1"/>
      <c r="AT24" s="1"/>
      <c r="AU24" s="1"/>
      <c r="AV24" s="1"/>
      <c r="AW24" s="1"/>
      <c r="AX24" s="1"/>
      <c r="AY24" s="1"/>
      <c r="AZ24" s="1"/>
    </row>
    <row r="25" spans="1:52" ht="9.75">
      <c r="A25" s="194" t="s">
        <v>77</v>
      </c>
      <c r="B25" s="108">
        <f>B24</f>
        <v>0</v>
      </c>
      <c r="C25" s="108">
        <f aca="true" t="shared" si="5" ref="C25:AK25">C24+B25</f>
        <v>0</v>
      </c>
      <c r="D25" s="108">
        <f t="shared" si="5"/>
        <v>0</v>
      </c>
      <c r="E25" s="108">
        <f t="shared" si="5"/>
        <v>0</v>
      </c>
      <c r="F25" s="108">
        <f t="shared" si="5"/>
        <v>0</v>
      </c>
      <c r="G25" s="108">
        <f t="shared" si="5"/>
        <v>0</v>
      </c>
      <c r="H25" s="108">
        <f t="shared" si="5"/>
        <v>0</v>
      </c>
      <c r="I25" s="108">
        <f t="shared" si="5"/>
        <v>0</v>
      </c>
      <c r="J25" s="108">
        <f t="shared" si="5"/>
        <v>0</v>
      </c>
      <c r="K25" s="108">
        <f t="shared" si="5"/>
        <v>0</v>
      </c>
      <c r="L25" s="108">
        <f t="shared" si="5"/>
        <v>0</v>
      </c>
      <c r="M25" s="108">
        <f t="shared" si="5"/>
        <v>0</v>
      </c>
      <c r="N25" s="108">
        <f t="shared" si="5"/>
        <v>0</v>
      </c>
      <c r="O25" s="108">
        <f t="shared" si="5"/>
        <v>0</v>
      </c>
      <c r="P25" s="108">
        <f t="shared" si="5"/>
        <v>0</v>
      </c>
      <c r="Q25" s="108">
        <f t="shared" si="5"/>
        <v>0</v>
      </c>
      <c r="R25" s="108">
        <f t="shared" si="5"/>
        <v>0</v>
      </c>
      <c r="S25" s="108">
        <f t="shared" si="5"/>
        <v>0</v>
      </c>
      <c r="T25" s="108">
        <f t="shared" si="5"/>
        <v>0</v>
      </c>
      <c r="U25" s="108">
        <f t="shared" si="5"/>
        <v>0</v>
      </c>
      <c r="V25" s="108">
        <f t="shared" si="5"/>
        <v>0</v>
      </c>
      <c r="W25" s="108">
        <f t="shared" si="5"/>
        <v>0</v>
      </c>
      <c r="X25" s="108">
        <f t="shared" si="5"/>
        <v>0</v>
      </c>
      <c r="Y25" s="108">
        <f t="shared" si="5"/>
        <v>0</v>
      </c>
      <c r="Z25" s="108">
        <f t="shared" si="5"/>
        <v>0</v>
      </c>
      <c r="AA25" s="108">
        <f t="shared" si="5"/>
        <v>0</v>
      </c>
      <c r="AB25" s="108">
        <f t="shared" si="5"/>
        <v>0</v>
      </c>
      <c r="AC25" s="108">
        <f t="shared" si="5"/>
        <v>0</v>
      </c>
      <c r="AD25" s="108">
        <f t="shared" si="5"/>
        <v>0</v>
      </c>
      <c r="AE25" s="108">
        <f t="shared" si="5"/>
        <v>0</v>
      </c>
      <c r="AF25" s="108">
        <f t="shared" si="5"/>
        <v>0</v>
      </c>
      <c r="AG25" s="108">
        <f t="shared" si="5"/>
        <v>0</v>
      </c>
      <c r="AH25" s="108">
        <f t="shared" si="5"/>
        <v>0</v>
      </c>
      <c r="AI25" s="108">
        <f t="shared" si="5"/>
        <v>0</v>
      </c>
      <c r="AJ25" s="108">
        <f t="shared" si="5"/>
        <v>0</v>
      </c>
      <c r="AK25" s="162">
        <f t="shared" si="5"/>
        <v>0</v>
      </c>
      <c r="AL25" s="157">
        <f>AK25</f>
        <v>0</v>
      </c>
      <c r="AM25" s="11"/>
      <c r="AN25" s="10"/>
      <c r="AO25" s="10"/>
      <c r="AP25" s="11"/>
      <c r="AQ25" s="1"/>
      <c r="AR25" s="3"/>
      <c r="AS25" s="1"/>
      <c r="AT25" s="1"/>
      <c r="AU25" s="1"/>
      <c r="AV25" s="1"/>
      <c r="AW25" s="1"/>
      <c r="AX25" s="1"/>
      <c r="AY25" s="1"/>
      <c r="AZ25" s="1"/>
    </row>
    <row r="26" spans="1:52" ht="9.75">
      <c r="A26" s="195" t="s">
        <v>78</v>
      </c>
      <c r="B26" s="109">
        <f>'PLAN DE VENTAS'!B18</f>
        <v>0</v>
      </c>
      <c r="C26" s="109">
        <f>'PLAN DE VENTAS'!C18</f>
        <v>0</v>
      </c>
      <c r="D26" s="109">
        <f>'PLAN DE VENTAS'!D18</f>
        <v>0</v>
      </c>
      <c r="E26" s="109">
        <f>'PLAN DE VENTAS'!E18</f>
        <v>0</v>
      </c>
      <c r="F26" s="109">
        <f>'PLAN DE VENTAS'!F18</f>
        <v>0</v>
      </c>
      <c r="G26" s="109">
        <f>'PLAN DE VENTAS'!G18</f>
        <v>0</v>
      </c>
      <c r="H26" s="109">
        <f>'PLAN DE VENTAS'!H18</f>
        <v>0</v>
      </c>
      <c r="I26" s="109">
        <f>'PLAN DE VENTAS'!I18</f>
        <v>0</v>
      </c>
      <c r="J26" s="109">
        <f>'PLAN DE VENTAS'!J18</f>
        <v>0</v>
      </c>
      <c r="K26" s="109">
        <f>'PLAN DE VENTAS'!K18</f>
        <v>0</v>
      </c>
      <c r="L26" s="109">
        <f>'PLAN DE VENTAS'!L18</f>
        <v>0</v>
      </c>
      <c r="M26" s="109">
        <f>'PLAN DE VENTAS'!M18</f>
        <v>0</v>
      </c>
      <c r="N26" s="109">
        <f>'PLAN DE VENTAS'!N18</f>
        <v>0</v>
      </c>
      <c r="O26" s="109">
        <f>'PLAN DE VENTAS'!O18</f>
        <v>0</v>
      </c>
      <c r="P26" s="109">
        <f>'PLAN DE VENTAS'!P18</f>
        <v>0</v>
      </c>
      <c r="Q26" s="109">
        <f>'PLAN DE VENTAS'!Q18</f>
        <v>0</v>
      </c>
      <c r="R26" s="109">
        <f>'PLAN DE VENTAS'!R18</f>
        <v>0</v>
      </c>
      <c r="S26" s="109">
        <f>'PLAN DE VENTAS'!S18</f>
        <v>0</v>
      </c>
      <c r="T26" s="109">
        <f>'PLAN DE VENTAS'!T18</f>
        <v>0</v>
      </c>
      <c r="U26" s="109">
        <f>'PLAN DE VENTAS'!U18</f>
        <v>0</v>
      </c>
      <c r="V26" s="109">
        <f>'PLAN DE VENTAS'!V18</f>
        <v>0</v>
      </c>
      <c r="W26" s="109">
        <f>'PLAN DE VENTAS'!W18</f>
        <v>0</v>
      </c>
      <c r="X26" s="109">
        <f>'PLAN DE VENTAS'!X18</f>
        <v>0</v>
      </c>
      <c r="Y26" s="109">
        <f>'PLAN DE VENTAS'!Y18</f>
        <v>0</v>
      </c>
      <c r="Z26" s="109">
        <f>'PLAN DE VENTAS'!Z18</f>
        <v>0</v>
      </c>
      <c r="AA26" s="109">
        <f>'PLAN DE VENTAS'!AA18</f>
        <v>0</v>
      </c>
      <c r="AB26" s="109">
        <f>'PLAN DE VENTAS'!AB18</f>
        <v>0</v>
      </c>
      <c r="AC26" s="109">
        <f>'PLAN DE VENTAS'!AC18</f>
        <v>0</v>
      </c>
      <c r="AD26" s="109">
        <f>'PLAN DE VENTAS'!AD18</f>
        <v>0</v>
      </c>
      <c r="AE26" s="109">
        <f>'PLAN DE VENTAS'!AE18</f>
        <v>0</v>
      </c>
      <c r="AF26" s="109">
        <f>'PLAN DE VENTAS'!AF18</f>
        <v>0</v>
      </c>
      <c r="AG26" s="109">
        <f>'PLAN DE VENTAS'!AG18</f>
        <v>0</v>
      </c>
      <c r="AH26" s="109">
        <f>'PLAN DE VENTAS'!AH18</f>
        <v>0</v>
      </c>
      <c r="AI26" s="109">
        <f>'PLAN DE VENTAS'!AI18</f>
        <v>0</v>
      </c>
      <c r="AJ26" s="109">
        <f>'PLAN DE VENTAS'!AJ18</f>
        <v>0</v>
      </c>
      <c r="AK26" s="163">
        <f>'PLAN DE VENTAS'!AK18</f>
        <v>0</v>
      </c>
      <c r="AL26" s="158">
        <f>SUM(B26:AK26)</f>
        <v>0</v>
      </c>
      <c r="AM26" s="11"/>
      <c r="AN26" s="10"/>
      <c r="AO26" s="10"/>
      <c r="AP26" s="11"/>
      <c r="AQ26" s="1"/>
      <c r="AR26" s="3"/>
      <c r="AS26" s="1"/>
      <c r="AT26" s="1"/>
      <c r="AU26" s="1"/>
      <c r="AV26" s="1"/>
      <c r="AW26" s="1"/>
      <c r="AX26" s="1"/>
      <c r="AY26" s="1"/>
      <c r="AZ26" s="1"/>
    </row>
    <row r="27" spans="1:52" ht="10.5" thickBot="1">
      <c r="A27" s="196" t="s">
        <v>79</v>
      </c>
      <c r="B27" s="110">
        <f>B26</f>
        <v>0</v>
      </c>
      <c r="C27" s="110">
        <f>B27+C26</f>
        <v>0</v>
      </c>
      <c r="D27" s="110">
        <f aca="true" t="shared" si="6" ref="D27:AK27">C27+D26</f>
        <v>0</v>
      </c>
      <c r="E27" s="110">
        <f t="shared" si="6"/>
        <v>0</v>
      </c>
      <c r="F27" s="110">
        <f t="shared" si="6"/>
        <v>0</v>
      </c>
      <c r="G27" s="110">
        <f t="shared" si="6"/>
        <v>0</v>
      </c>
      <c r="H27" s="110">
        <f t="shared" si="6"/>
        <v>0</v>
      </c>
      <c r="I27" s="110">
        <f t="shared" si="6"/>
        <v>0</v>
      </c>
      <c r="J27" s="110">
        <f t="shared" si="6"/>
        <v>0</v>
      </c>
      <c r="K27" s="110">
        <f t="shared" si="6"/>
        <v>0</v>
      </c>
      <c r="L27" s="110">
        <f t="shared" si="6"/>
        <v>0</v>
      </c>
      <c r="M27" s="110">
        <f t="shared" si="6"/>
        <v>0</v>
      </c>
      <c r="N27" s="110">
        <f t="shared" si="6"/>
        <v>0</v>
      </c>
      <c r="O27" s="110">
        <f t="shared" si="6"/>
        <v>0</v>
      </c>
      <c r="P27" s="110">
        <f t="shared" si="6"/>
        <v>0</v>
      </c>
      <c r="Q27" s="110">
        <f t="shared" si="6"/>
        <v>0</v>
      </c>
      <c r="R27" s="110">
        <f t="shared" si="6"/>
        <v>0</v>
      </c>
      <c r="S27" s="110">
        <f t="shared" si="6"/>
        <v>0</v>
      </c>
      <c r="T27" s="110">
        <f t="shared" si="6"/>
        <v>0</v>
      </c>
      <c r="U27" s="110">
        <f t="shared" si="6"/>
        <v>0</v>
      </c>
      <c r="V27" s="110">
        <f t="shared" si="6"/>
        <v>0</v>
      </c>
      <c r="W27" s="110">
        <f t="shared" si="6"/>
        <v>0</v>
      </c>
      <c r="X27" s="110">
        <f t="shared" si="6"/>
        <v>0</v>
      </c>
      <c r="Y27" s="110">
        <f t="shared" si="6"/>
        <v>0</v>
      </c>
      <c r="Z27" s="110">
        <f t="shared" si="6"/>
        <v>0</v>
      </c>
      <c r="AA27" s="110">
        <f t="shared" si="6"/>
        <v>0</v>
      </c>
      <c r="AB27" s="110">
        <f t="shared" si="6"/>
        <v>0</v>
      </c>
      <c r="AC27" s="110">
        <f t="shared" si="6"/>
        <v>0</v>
      </c>
      <c r="AD27" s="110">
        <f t="shared" si="6"/>
        <v>0</v>
      </c>
      <c r="AE27" s="110">
        <f t="shared" si="6"/>
        <v>0</v>
      </c>
      <c r="AF27" s="110">
        <f t="shared" si="6"/>
        <v>0</v>
      </c>
      <c r="AG27" s="110">
        <f t="shared" si="6"/>
        <v>0</v>
      </c>
      <c r="AH27" s="110">
        <f t="shared" si="6"/>
        <v>0</v>
      </c>
      <c r="AI27" s="110">
        <f t="shared" si="6"/>
        <v>0</v>
      </c>
      <c r="AJ27" s="110">
        <f t="shared" si="6"/>
        <v>0</v>
      </c>
      <c r="AK27" s="164">
        <f t="shared" si="6"/>
        <v>0</v>
      </c>
      <c r="AL27" s="159">
        <f>AK27</f>
        <v>0</v>
      </c>
      <c r="AM27" s="10"/>
      <c r="AN27" s="10"/>
      <c r="AO27" s="10"/>
      <c r="AP27" s="10"/>
      <c r="AQ27" s="1"/>
      <c r="AR27" s="3"/>
      <c r="AS27" s="1"/>
      <c r="AT27" s="1"/>
      <c r="AU27" s="1"/>
      <c r="AV27" s="1"/>
      <c r="AW27" s="1"/>
      <c r="AX27" s="1"/>
      <c r="AY27" s="1"/>
      <c r="AZ27" s="1"/>
    </row>
    <row r="28" spans="1:52" ht="10.5" thickBot="1" thickTop="1">
      <c r="A28" s="6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20"/>
      <c r="AM28" s="10"/>
      <c r="AN28" s="10"/>
      <c r="AO28" s="10"/>
      <c r="AP28" s="10"/>
      <c r="AQ28" s="1"/>
      <c r="AR28" s="3"/>
      <c r="AS28" s="1"/>
      <c r="AT28" s="1"/>
      <c r="AU28" s="1"/>
      <c r="AV28" s="1"/>
      <c r="AW28" s="1"/>
      <c r="AX28" s="1"/>
      <c r="AY28" s="1"/>
      <c r="AZ28" s="1"/>
    </row>
    <row r="29" spans="1:52" ht="10.5" thickTop="1">
      <c r="A29" s="197" t="s">
        <v>80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68"/>
      <c r="AL29" s="165"/>
      <c r="AM29" s="10"/>
      <c r="AN29" s="12"/>
      <c r="AO29" s="10"/>
      <c r="AP29" s="10"/>
      <c r="AQ29" s="1"/>
      <c r="AR29" s="3"/>
      <c r="AS29" s="1"/>
      <c r="AT29" s="1"/>
      <c r="AU29" s="1"/>
      <c r="AV29" s="1"/>
      <c r="AW29" s="1"/>
      <c r="AX29" s="1"/>
      <c r="AY29" s="1"/>
      <c r="AZ29" s="1"/>
    </row>
    <row r="30" spans="1:52" ht="9.75">
      <c r="A30" s="198" t="s">
        <v>81</v>
      </c>
      <c r="B30" s="111">
        <f>B9*INICIO!$D$32</f>
        <v>0</v>
      </c>
      <c r="C30" s="111">
        <f>C9*INICIO!$D$32</f>
        <v>0</v>
      </c>
      <c r="D30" s="111">
        <f>D9*INICIO!$D$32</f>
        <v>0</v>
      </c>
      <c r="E30" s="111">
        <f>E9*INICIO!$D$32</f>
        <v>0</v>
      </c>
      <c r="F30" s="111">
        <f>F9*INICIO!$D$32</f>
        <v>0</v>
      </c>
      <c r="G30" s="111">
        <f>G9*INICIO!$D$32</f>
        <v>0</v>
      </c>
      <c r="H30" s="111">
        <f>H9*INICIO!$D$32</f>
        <v>0</v>
      </c>
      <c r="I30" s="111">
        <f>I9*INICIO!$D$32</f>
        <v>0</v>
      </c>
      <c r="J30" s="111">
        <f>J9*INICIO!$D$32</f>
        <v>0</v>
      </c>
      <c r="K30" s="111">
        <f>K9*INICIO!$D$32</f>
        <v>0</v>
      </c>
      <c r="L30" s="111">
        <f>L9*INICIO!$D$32</f>
        <v>0</v>
      </c>
      <c r="M30" s="111">
        <f>M9*INICIO!$D$32</f>
        <v>0</v>
      </c>
      <c r="N30" s="111">
        <f>N9*INICIO!$D$32</f>
        <v>0</v>
      </c>
      <c r="O30" s="111">
        <f>O9*INICIO!$D$32</f>
        <v>0</v>
      </c>
      <c r="P30" s="111">
        <f>P9*INICIO!$D$32</f>
        <v>0</v>
      </c>
      <c r="Q30" s="111">
        <f>Q9*INICIO!$D$32</f>
        <v>0</v>
      </c>
      <c r="R30" s="111">
        <f>R9*INICIO!$D$32</f>
        <v>0</v>
      </c>
      <c r="S30" s="111">
        <f>S9*INICIO!$D$32</f>
        <v>0</v>
      </c>
      <c r="T30" s="111">
        <f>T9*INICIO!$D$32</f>
        <v>0</v>
      </c>
      <c r="U30" s="111">
        <f>U9*INICIO!$D$32</f>
        <v>0</v>
      </c>
      <c r="V30" s="111">
        <f>V9*INICIO!$D$32</f>
        <v>0</v>
      </c>
      <c r="W30" s="111">
        <f>W9*INICIO!$D$32</f>
        <v>0</v>
      </c>
      <c r="X30" s="111">
        <f>X9*INICIO!$D$32</f>
        <v>0</v>
      </c>
      <c r="Y30" s="111">
        <f>Y9*INICIO!$D$32</f>
        <v>0</v>
      </c>
      <c r="Z30" s="111">
        <f>Z9*INICIO!$D$32</f>
        <v>0</v>
      </c>
      <c r="AA30" s="111">
        <f>AA9*INICIO!$D$32</f>
        <v>0</v>
      </c>
      <c r="AB30" s="111">
        <f>AB9*INICIO!$D$32</f>
        <v>0</v>
      </c>
      <c r="AC30" s="111">
        <f>AC9*INICIO!$D$32</f>
        <v>0</v>
      </c>
      <c r="AD30" s="111">
        <f>AD9*INICIO!$D$32</f>
        <v>0</v>
      </c>
      <c r="AE30" s="111">
        <f>AE9*INICIO!$D$32</f>
        <v>0</v>
      </c>
      <c r="AF30" s="111">
        <f>AF9*INICIO!$D$32</f>
        <v>0</v>
      </c>
      <c r="AG30" s="111">
        <f>AG9*INICIO!$D$32</f>
        <v>0</v>
      </c>
      <c r="AH30" s="111">
        <f>AH9*INICIO!$D$32</f>
        <v>0</v>
      </c>
      <c r="AI30" s="111">
        <f>AI9*INICIO!$D$32</f>
        <v>0</v>
      </c>
      <c r="AJ30" s="111">
        <f>AJ9*INICIO!$D$32</f>
        <v>0</v>
      </c>
      <c r="AK30" s="169">
        <f>AK9*INICIO!$D$32</f>
        <v>0</v>
      </c>
      <c r="AL30" s="166">
        <f>SUM(B30:AK30)</f>
        <v>0</v>
      </c>
      <c r="AM30" s="10"/>
      <c r="AN30" s="1"/>
      <c r="AO30" s="1"/>
      <c r="AP30" s="10"/>
      <c r="AQ30" s="1"/>
      <c r="AR30" s="3"/>
      <c r="AS30" s="1"/>
      <c r="AT30" s="1"/>
      <c r="AU30" s="1"/>
      <c r="AV30" s="1"/>
      <c r="AW30" s="1"/>
      <c r="AX30" s="1"/>
      <c r="AY30" s="1"/>
      <c r="AZ30" s="1"/>
    </row>
    <row r="31" spans="1:52" ht="9.75">
      <c r="A31" s="199" t="s">
        <v>82</v>
      </c>
      <c r="B31" s="113">
        <f>B30</f>
        <v>0</v>
      </c>
      <c r="C31" s="113">
        <f>B31+C30-C32</f>
        <v>0</v>
      </c>
      <c r="D31" s="113">
        <f aca="true" t="shared" si="7" ref="D31:AK31">C31+D30-D32</f>
        <v>0</v>
      </c>
      <c r="E31" s="113">
        <f t="shared" si="7"/>
        <v>0</v>
      </c>
      <c r="F31" s="113">
        <f t="shared" si="7"/>
        <v>0</v>
      </c>
      <c r="G31" s="113">
        <f t="shared" si="7"/>
        <v>0</v>
      </c>
      <c r="H31" s="113">
        <f t="shared" si="7"/>
        <v>0</v>
      </c>
      <c r="I31" s="113">
        <f t="shared" si="7"/>
        <v>0</v>
      </c>
      <c r="J31" s="113">
        <f t="shared" si="7"/>
        <v>0</v>
      </c>
      <c r="K31" s="113">
        <f t="shared" si="7"/>
        <v>0</v>
      </c>
      <c r="L31" s="113">
        <f t="shared" si="7"/>
        <v>0</v>
      </c>
      <c r="M31" s="113">
        <f t="shared" si="7"/>
        <v>0</v>
      </c>
      <c r="N31" s="113">
        <f t="shared" si="7"/>
        <v>0</v>
      </c>
      <c r="O31" s="113">
        <f t="shared" si="7"/>
        <v>0</v>
      </c>
      <c r="P31" s="113">
        <f t="shared" si="7"/>
        <v>0</v>
      </c>
      <c r="Q31" s="113">
        <f t="shared" si="7"/>
        <v>0</v>
      </c>
      <c r="R31" s="113">
        <f t="shared" si="7"/>
        <v>0</v>
      </c>
      <c r="S31" s="113">
        <f t="shared" si="7"/>
        <v>0</v>
      </c>
      <c r="T31" s="113">
        <f t="shared" si="7"/>
        <v>0</v>
      </c>
      <c r="U31" s="113">
        <f t="shared" si="7"/>
        <v>0</v>
      </c>
      <c r="V31" s="113">
        <f t="shared" si="7"/>
        <v>0</v>
      </c>
      <c r="W31" s="113">
        <f t="shared" si="7"/>
        <v>0</v>
      </c>
      <c r="X31" s="113">
        <f t="shared" si="7"/>
        <v>0</v>
      </c>
      <c r="Y31" s="113">
        <f t="shared" si="7"/>
        <v>0</v>
      </c>
      <c r="Z31" s="113">
        <f t="shared" si="7"/>
        <v>0</v>
      </c>
      <c r="AA31" s="113">
        <f t="shared" si="7"/>
        <v>0</v>
      </c>
      <c r="AB31" s="113">
        <f t="shared" si="7"/>
        <v>0</v>
      </c>
      <c r="AC31" s="113">
        <f t="shared" si="7"/>
        <v>0</v>
      </c>
      <c r="AD31" s="113">
        <f t="shared" si="7"/>
        <v>0</v>
      </c>
      <c r="AE31" s="113">
        <f t="shared" si="7"/>
        <v>0</v>
      </c>
      <c r="AF31" s="113">
        <f t="shared" si="7"/>
        <v>0</v>
      </c>
      <c r="AG31" s="113">
        <f t="shared" si="7"/>
        <v>0</v>
      </c>
      <c r="AH31" s="113">
        <f t="shared" si="7"/>
        <v>0</v>
      </c>
      <c r="AI31" s="113">
        <f t="shared" si="7"/>
        <v>0</v>
      </c>
      <c r="AJ31" s="113">
        <f t="shared" si="7"/>
        <v>0</v>
      </c>
      <c r="AK31" s="170">
        <f t="shared" si="7"/>
        <v>0</v>
      </c>
      <c r="AL31" s="167">
        <f>AK31</f>
        <v>0</v>
      </c>
      <c r="AM31" s="10"/>
      <c r="AN31" s="10"/>
      <c r="AO31" s="10"/>
      <c r="AP31" s="10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9.75">
      <c r="A32" s="198" t="s">
        <v>83</v>
      </c>
      <c r="B32" s="111">
        <f>IF(B23&gt;B31,B31,B23)</f>
        <v>0</v>
      </c>
      <c r="C32" s="111">
        <f>IF(C23&gt;B31,B31,C23)</f>
        <v>0</v>
      </c>
      <c r="D32" s="111">
        <f>IF(D23&gt;C31,C31,D23)</f>
        <v>0</v>
      </c>
      <c r="E32" s="111">
        <f aca="true" t="shared" si="8" ref="E32:AK32">IF(E23&gt;D31,D31,E23)</f>
        <v>0</v>
      </c>
      <c r="F32" s="111">
        <f t="shared" si="8"/>
        <v>0</v>
      </c>
      <c r="G32" s="111">
        <f t="shared" si="8"/>
        <v>0</v>
      </c>
      <c r="H32" s="111">
        <f t="shared" si="8"/>
        <v>0</v>
      </c>
      <c r="I32" s="111">
        <f t="shared" si="8"/>
        <v>0</v>
      </c>
      <c r="J32" s="111">
        <f t="shared" si="8"/>
        <v>0</v>
      </c>
      <c r="K32" s="111">
        <f t="shared" si="8"/>
        <v>0</v>
      </c>
      <c r="L32" s="111">
        <f t="shared" si="8"/>
        <v>0</v>
      </c>
      <c r="M32" s="111">
        <f t="shared" si="8"/>
        <v>0</v>
      </c>
      <c r="N32" s="111">
        <f t="shared" si="8"/>
        <v>0</v>
      </c>
      <c r="O32" s="111">
        <f t="shared" si="8"/>
        <v>0</v>
      </c>
      <c r="P32" s="111">
        <f t="shared" si="8"/>
        <v>0</v>
      </c>
      <c r="Q32" s="111">
        <f t="shared" si="8"/>
        <v>0</v>
      </c>
      <c r="R32" s="111">
        <f t="shared" si="8"/>
        <v>0</v>
      </c>
      <c r="S32" s="111">
        <f t="shared" si="8"/>
        <v>0</v>
      </c>
      <c r="T32" s="111">
        <f t="shared" si="8"/>
        <v>0</v>
      </c>
      <c r="U32" s="111">
        <f t="shared" si="8"/>
        <v>0</v>
      </c>
      <c r="V32" s="111">
        <f t="shared" si="8"/>
        <v>0</v>
      </c>
      <c r="W32" s="111">
        <f t="shared" si="8"/>
        <v>0</v>
      </c>
      <c r="X32" s="111">
        <f t="shared" si="8"/>
        <v>0</v>
      </c>
      <c r="Y32" s="111">
        <f t="shared" si="8"/>
        <v>0</v>
      </c>
      <c r="Z32" s="111">
        <f t="shared" si="8"/>
        <v>0</v>
      </c>
      <c r="AA32" s="111">
        <f t="shared" si="8"/>
        <v>0</v>
      </c>
      <c r="AB32" s="111">
        <f t="shared" si="8"/>
        <v>0</v>
      </c>
      <c r="AC32" s="111">
        <f t="shared" si="8"/>
        <v>0</v>
      </c>
      <c r="AD32" s="111">
        <f t="shared" si="8"/>
        <v>0</v>
      </c>
      <c r="AE32" s="111">
        <f t="shared" si="8"/>
        <v>0</v>
      </c>
      <c r="AF32" s="111">
        <f t="shared" si="8"/>
        <v>0</v>
      </c>
      <c r="AG32" s="111">
        <f t="shared" si="8"/>
        <v>0</v>
      </c>
      <c r="AH32" s="111">
        <f t="shared" si="8"/>
        <v>0</v>
      </c>
      <c r="AI32" s="111">
        <f t="shared" si="8"/>
        <v>0</v>
      </c>
      <c r="AJ32" s="111">
        <f t="shared" si="8"/>
        <v>0</v>
      </c>
      <c r="AK32" s="169">
        <f t="shared" si="8"/>
        <v>0</v>
      </c>
      <c r="AL32" s="166">
        <f>SUM(B32:AK32)</f>
        <v>0</v>
      </c>
      <c r="AM32" s="10"/>
      <c r="AN32" s="10"/>
      <c r="AO32" s="10"/>
      <c r="AP32" s="10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9.75">
      <c r="A33" s="198" t="s">
        <v>84</v>
      </c>
      <c r="B33" s="111">
        <v>0</v>
      </c>
      <c r="C33" s="111">
        <f>C31*INICIO!$D$34/12*(1+INICIO!$D$43)</f>
        <v>0</v>
      </c>
      <c r="D33" s="111">
        <f>D31*INICIO!$D$34/12*(1+INICIO!$D$43)</f>
        <v>0</v>
      </c>
      <c r="E33" s="111">
        <f>E31*INICIO!$D$34/12*(1+INICIO!$D$43)</f>
        <v>0</v>
      </c>
      <c r="F33" s="111">
        <f>F31*INICIO!$D$34/12*(1+INICIO!$D$43)</f>
        <v>0</v>
      </c>
      <c r="G33" s="111">
        <f>G31*INICIO!$D$34/12*(1+INICIO!$D$43)</f>
        <v>0</v>
      </c>
      <c r="H33" s="111">
        <f>H31*INICIO!$D$34/12*(1+INICIO!$D$43)</f>
        <v>0</v>
      </c>
      <c r="I33" s="111">
        <f>I31*INICIO!$D$34/12*(1+INICIO!$D$43)</f>
        <v>0</v>
      </c>
      <c r="J33" s="111">
        <f>J31*INICIO!$D$34/12*(1+INICIO!$D$43)</f>
        <v>0</v>
      </c>
      <c r="K33" s="111">
        <f>K31*INICIO!$D$34/12*(1+INICIO!$D$43)</f>
        <v>0</v>
      </c>
      <c r="L33" s="111">
        <f>L31*INICIO!$D$34/12*(1+INICIO!$D$43)</f>
        <v>0</v>
      </c>
      <c r="M33" s="111">
        <f>M31*INICIO!$D$34/12*(1+INICIO!$D$43)</f>
        <v>0</v>
      </c>
      <c r="N33" s="111">
        <f>N31*INICIO!$D$34/12*(1+INICIO!$D$43)</f>
        <v>0</v>
      </c>
      <c r="O33" s="111">
        <f>O31*INICIO!$D$34/12*(1+INICIO!$D$43)</f>
        <v>0</v>
      </c>
      <c r="P33" s="111">
        <f>P31*INICIO!$D$34/12*(1+INICIO!$D$43)</f>
        <v>0</v>
      </c>
      <c r="Q33" s="111">
        <f>Q31*INICIO!$D$34/12*(1+INICIO!$D$43)</f>
        <v>0</v>
      </c>
      <c r="R33" s="111">
        <f>R31*INICIO!$D$34/12*(1+INICIO!$D$43)</f>
        <v>0</v>
      </c>
      <c r="S33" s="111">
        <f>S31*INICIO!$D$34/12*(1+INICIO!$D$43)</f>
        <v>0</v>
      </c>
      <c r="T33" s="111">
        <f>T31*INICIO!$D$34/12*(1+INICIO!$D$43)</f>
        <v>0</v>
      </c>
      <c r="U33" s="111">
        <f>U31*INICIO!$D$34/12*(1+INICIO!$D$43)</f>
        <v>0</v>
      </c>
      <c r="V33" s="111">
        <f>V31*INICIO!$D$34/12*(1+INICIO!$D$43)</f>
        <v>0</v>
      </c>
      <c r="W33" s="111">
        <f>W31*INICIO!$D$34/12*(1+INICIO!$D$43)</f>
        <v>0</v>
      </c>
      <c r="X33" s="111">
        <f>X31*INICIO!$D$34/12*(1+INICIO!$D$43)</f>
        <v>0</v>
      </c>
      <c r="Y33" s="111">
        <f>Y31*INICIO!$D$34/12*(1+INICIO!$D$43)</f>
        <v>0</v>
      </c>
      <c r="Z33" s="111">
        <f>Z31*INICIO!$D$34/12*(1+INICIO!$D$43)</f>
        <v>0</v>
      </c>
      <c r="AA33" s="111">
        <f>AA31*INICIO!$D$34/12*(1+INICIO!$D$43)</f>
        <v>0</v>
      </c>
      <c r="AB33" s="111">
        <f>AB31*INICIO!$D$34/12*(1+INICIO!$D$43)</f>
        <v>0</v>
      </c>
      <c r="AC33" s="111">
        <f>AC31*INICIO!$D$34/12*(1+INICIO!$D$43)</f>
        <v>0</v>
      </c>
      <c r="AD33" s="111">
        <f>AD31*INICIO!$D$34/12*(1+INICIO!$D$43)</f>
        <v>0</v>
      </c>
      <c r="AE33" s="111">
        <f>AE31*INICIO!$D$34/12*(1+INICIO!$D$43)</f>
        <v>0</v>
      </c>
      <c r="AF33" s="111">
        <f>AF31*INICIO!$D$34/12*(1+INICIO!$D$43)</f>
        <v>0</v>
      </c>
      <c r="AG33" s="111">
        <f>AG31*INICIO!$D$34/12*(1+INICIO!$D$43)</f>
        <v>0</v>
      </c>
      <c r="AH33" s="111">
        <f>AH31*INICIO!$D$34/12*(1+INICIO!$D$43)</f>
        <v>0</v>
      </c>
      <c r="AI33" s="111">
        <f>AI31*INICIO!$D$34/12*(1+INICIO!$D$43)</f>
        <v>0</v>
      </c>
      <c r="AJ33" s="111">
        <f>AJ31*INICIO!$D$34/12*(1+INICIO!$D$43)</f>
        <v>0</v>
      </c>
      <c r="AK33" s="169">
        <f>AK31*INICIO!$D$34/12*(1+INICIO!$D$43)</f>
        <v>0</v>
      </c>
      <c r="AL33" s="166">
        <f>SUM(B33:AK33)</f>
        <v>0</v>
      </c>
      <c r="AM33" s="10"/>
      <c r="AN33" s="10"/>
      <c r="AO33" s="10"/>
      <c r="AP33" s="10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0.5" thickBot="1">
      <c r="A34" s="200" t="s">
        <v>85</v>
      </c>
      <c r="B34" s="111">
        <v>0</v>
      </c>
      <c r="C34" s="111">
        <f aca="true" t="shared" si="9" ref="C34:AK34">B34+C33</f>
        <v>0</v>
      </c>
      <c r="D34" s="111">
        <f t="shared" si="9"/>
        <v>0</v>
      </c>
      <c r="E34" s="111">
        <f t="shared" si="9"/>
        <v>0</v>
      </c>
      <c r="F34" s="111">
        <f t="shared" si="9"/>
        <v>0</v>
      </c>
      <c r="G34" s="111">
        <f t="shared" si="9"/>
        <v>0</v>
      </c>
      <c r="H34" s="111">
        <f t="shared" si="9"/>
        <v>0</v>
      </c>
      <c r="I34" s="111">
        <f t="shared" si="9"/>
        <v>0</v>
      </c>
      <c r="J34" s="111">
        <f t="shared" si="9"/>
        <v>0</v>
      </c>
      <c r="K34" s="111">
        <f t="shared" si="9"/>
        <v>0</v>
      </c>
      <c r="L34" s="111">
        <f t="shared" si="9"/>
        <v>0</v>
      </c>
      <c r="M34" s="111">
        <f t="shared" si="9"/>
        <v>0</v>
      </c>
      <c r="N34" s="111">
        <f t="shared" si="9"/>
        <v>0</v>
      </c>
      <c r="O34" s="111">
        <f t="shared" si="9"/>
        <v>0</v>
      </c>
      <c r="P34" s="111">
        <f t="shared" si="9"/>
        <v>0</v>
      </c>
      <c r="Q34" s="111">
        <f t="shared" si="9"/>
        <v>0</v>
      </c>
      <c r="R34" s="111">
        <f t="shared" si="9"/>
        <v>0</v>
      </c>
      <c r="S34" s="111">
        <f t="shared" si="9"/>
        <v>0</v>
      </c>
      <c r="T34" s="111">
        <f t="shared" si="9"/>
        <v>0</v>
      </c>
      <c r="U34" s="111">
        <f t="shared" si="9"/>
        <v>0</v>
      </c>
      <c r="V34" s="111">
        <f t="shared" si="9"/>
        <v>0</v>
      </c>
      <c r="W34" s="111">
        <f t="shared" si="9"/>
        <v>0</v>
      </c>
      <c r="X34" s="111">
        <f t="shared" si="9"/>
        <v>0</v>
      </c>
      <c r="Y34" s="111">
        <f t="shared" si="9"/>
        <v>0</v>
      </c>
      <c r="Z34" s="111">
        <f t="shared" si="9"/>
        <v>0</v>
      </c>
      <c r="AA34" s="111">
        <f t="shared" si="9"/>
        <v>0</v>
      </c>
      <c r="AB34" s="111">
        <f t="shared" si="9"/>
        <v>0</v>
      </c>
      <c r="AC34" s="111">
        <f t="shared" si="9"/>
        <v>0</v>
      </c>
      <c r="AD34" s="111">
        <f t="shared" si="9"/>
        <v>0</v>
      </c>
      <c r="AE34" s="111">
        <f t="shared" si="9"/>
        <v>0</v>
      </c>
      <c r="AF34" s="111">
        <f t="shared" si="9"/>
        <v>0</v>
      </c>
      <c r="AG34" s="111">
        <f t="shared" si="9"/>
        <v>0</v>
      </c>
      <c r="AH34" s="111">
        <f t="shared" si="9"/>
        <v>0</v>
      </c>
      <c r="AI34" s="111">
        <f t="shared" si="9"/>
        <v>0</v>
      </c>
      <c r="AJ34" s="111">
        <f t="shared" si="9"/>
        <v>0</v>
      </c>
      <c r="AK34" s="111">
        <f t="shared" si="9"/>
        <v>0</v>
      </c>
      <c r="AL34" s="172">
        <f>AK34</f>
        <v>0</v>
      </c>
      <c r="AM34" s="10"/>
      <c r="AN34" s="10"/>
      <c r="AO34" s="10"/>
      <c r="AP34" s="10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0.5" thickBot="1" thickTop="1">
      <c r="A35" s="5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8"/>
      <c r="AM35" s="10"/>
      <c r="AN35" s="1"/>
      <c r="AO35" s="1"/>
      <c r="AP35" s="10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0.5" thickTop="1">
      <c r="A36" s="201" t="s">
        <v>86</v>
      </c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4"/>
      <c r="O36" s="114"/>
      <c r="P36" s="114"/>
      <c r="Q36" s="114"/>
      <c r="R36" s="114"/>
      <c r="S36" s="114"/>
      <c r="T36" s="114"/>
      <c r="U36" s="114"/>
      <c r="V36" s="114"/>
      <c r="W36" s="114"/>
      <c r="X36" s="114"/>
      <c r="Y36" s="114"/>
      <c r="Z36" s="114"/>
      <c r="AA36" s="114"/>
      <c r="AB36" s="114"/>
      <c r="AC36" s="114"/>
      <c r="AD36" s="114"/>
      <c r="AE36" s="114"/>
      <c r="AF36" s="114"/>
      <c r="AG36" s="114"/>
      <c r="AH36" s="114"/>
      <c r="AI36" s="114"/>
      <c r="AJ36" s="114"/>
      <c r="AK36" s="114"/>
      <c r="AL36" s="204"/>
      <c r="AM36" s="10"/>
      <c r="AN36" s="10"/>
      <c r="AO36" s="10"/>
      <c r="AP36" s="10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9.75">
      <c r="A37" s="202" t="s">
        <v>87</v>
      </c>
      <c r="B37" s="115">
        <f aca="true" t="shared" si="10" ref="B37:AK37">-(B18-B26-B30+B32+B33)</f>
        <v>0</v>
      </c>
      <c r="C37" s="115">
        <f t="shared" si="10"/>
        <v>0</v>
      </c>
      <c r="D37" s="115">
        <f t="shared" si="10"/>
        <v>0</v>
      </c>
      <c r="E37" s="115">
        <f t="shared" si="10"/>
        <v>0</v>
      </c>
      <c r="F37" s="115">
        <f t="shared" si="10"/>
        <v>0</v>
      </c>
      <c r="G37" s="115">
        <f t="shared" si="10"/>
        <v>0</v>
      </c>
      <c r="H37" s="115">
        <f t="shared" si="10"/>
        <v>0</v>
      </c>
      <c r="I37" s="115">
        <f t="shared" si="10"/>
        <v>0</v>
      </c>
      <c r="J37" s="115">
        <f t="shared" si="10"/>
        <v>0</v>
      </c>
      <c r="K37" s="115">
        <f t="shared" si="10"/>
        <v>0</v>
      </c>
      <c r="L37" s="115">
        <f t="shared" si="10"/>
        <v>0</v>
      </c>
      <c r="M37" s="115">
        <f t="shared" si="10"/>
        <v>0</v>
      </c>
      <c r="N37" s="115">
        <f t="shared" si="10"/>
        <v>0</v>
      </c>
      <c r="O37" s="115">
        <f t="shared" si="10"/>
        <v>0</v>
      </c>
      <c r="P37" s="115">
        <f t="shared" si="10"/>
        <v>0</v>
      </c>
      <c r="Q37" s="115">
        <f t="shared" si="10"/>
        <v>0</v>
      </c>
      <c r="R37" s="115">
        <f t="shared" si="10"/>
        <v>0</v>
      </c>
      <c r="S37" s="115">
        <f t="shared" si="10"/>
        <v>0</v>
      </c>
      <c r="T37" s="115">
        <f t="shared" si="10"/>
        <v>0</v>
      </c>
      <c r="U37" s="115">
        <f t="shared" si="10"/>
        <v>0</v>
      </c>
      <c r="V37" s="115">
        <f t="shared" si="10"/>
        <v>0</v>
      </c>
      <c r="W37" s="115">
        <f t="shared" si="10"/>
        <v>0</v>
      </c>
      <c r="X37" s="115">
        <f t="shared" si="10"/>
        <v>0</v>
      </c>
      <c r="Y37" s="115">
        <f t="shared" si="10"/>
        <v>0</v>
      </c>
      <c r="Z37" s="115">
        <f t="shared" si="10"/>
        <v>0</v>
      </c>
      <c r="AA37" s="115">
        <f t="shared" si="10"/>
        <v>0</v>
      </c>
      <c r="AB37" s="115">
        <f t="shared" si="10"/>
        <v>0</v>
      </c>
      <c r="AC37" s="115">
        <f t="shared" si="10"/>
        <v>0</v>
      </c>
      <c r="AD37" s="115">
        <f t="shared" si="10"/>
        <v>0</v>
      </c>
      <c r="AE37" s="115">
        <f t="shared" si="10"/>
        <v>0</v>
      </c>
      <c r="AF37" s="115">
        <f t="shared" si="10"/>
        <v>0</v>
      </c>
      <c r="AG37" s="115">
        <f t="shared" si="10"/>
        <v>0</v>
      </c>
      <c r="AH37" s="115">
        <f t="shared" si="10"/>
        <v>0</v>
      </c>
      <c r="AI37" s="115">
        <f t="shared" si="10"/>
        <v>0</v>
      </c>
      <c r="AJ37" s="115">
        <f t="shared" si="10"/>
        <v>0</v>
      </c>
      <c r="AK37" s="115">
        <f t="shared" si="10"/>
        <v>0</v>
      </c>
      <c r="AL37" s="205">
        <f>SUM(B37:AK37)</f>
        <v>0</v>
      </c>
      <c r="AM37" s="10"/>
      <c r="AN37" s="10"/>
      <c r="AO37" s="10"/>
      <c r="AP37" s="10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0.5" thickBot="1">
      <c r="A38" s="203" t="s">
        <v>88</v>
      </c>
      <c r="B38" s="116">
        <f>B37</f>
        <v>0</v>
      </c>
      <c r="C38" s="116">
        <f>C37+B38</f>
        <v>0</v>
      </c>
      <c r="D38" s="116">
        <f aca="true" t="shared" si="11" ref="D38:AK38">D37+C38</f>
        <v>0</v>
      </c>
      <c r="E38" s="116">
        <f t="shared" si="11"/>
        <v>0</v>
      </c>
      <c r="F38" s="116">
        <f t="shared" si="11"/>
        <v>0</v>
      </c>
      <c r="G38" s="116">
        <f t="shared" si="11"/>
        <v>0</v>
      </c>
      <c r="H38" s="116">
        <f t="shared" si="11"/>
        <v>0</v>
      </c>
      <c r="I38" s="116">
        <f t="shared" si="11"/>
        <v>0</v>
      </c>
      <c r="J38" s="116">
        <f t="shared" si="11"/>
        <v>0</v>
      </c>
      <c r="K38" s="116">
        <f t="shared" si="11"/>
        <v>0</v>
      </c>
      <c r="L38" s="116">
        <f t="shared" si="11"/>
        <v>0</v>
      </c>
      <c r="M38" s="116">
        <f t="shared" si="11"/>
        <v>0</v>
      </c>
      <c r="N38" s="116">
        <f t="shared" si="11"/>
        <v>0</v>
      </c>
      <c r="O38" s="116">
        <f t="shared" si="11"/>
        <v>0</v>
      </c>
      <c r="P38" s="116">
        <f t="shared" si="11"/>
        <v>0</v>
      </c>
      <c r="Q38" s="116">
        <f t="shared" si="11"/>
        <v>0</v>
      </c>
      <c r="R38" s="116">
        <f t="shared" si="11"/>
        <v>0</v>
      </c>
      <c r="S38" s="116">
        <f t="shared" si="11"/>
        <v>0</v>
      </c>
      <c r="T38" s="116">
        <f t="shared" si="11"/>
        <v>0</v>
      </c>
      <c r="U38" s="116">
        <f t="shared" si="11"/>
        <v>0</v>
      </c>
      <c r="V38" s="116">
        <f t="shared" si="11"/>
        <v>0</v>
      </c>
      <c r="W38" s="116">
        <f t="shared" si="11"/>
        <v>0</v>
      </c>
      <c r="X38" s="116">
        <f t="shared" si="11"/>
        <v>0</v>
      </c>
      <c r="Y38" s="116">
        <f t="shared" si="11"/>
        <v>0</v>
      </c>
      <c r="Z38" s="116">
        <f t="shared" si="11"/>
        <v>0</v>
      </c>
      <c r="AA38" s="116">
        <f t="shared" si="11"/>
        <v>0</v>
      </c>
      <c r="AB38" s="116">
        <f t="shared" si="11"/>
        <v>0</v>
      </c>
      <c r="AC38" s="116">
        <f t="shared" si="11"/>
        <v>0</v>
      </c>
      <c r="AD38" s="116">
        <f t="shared" si="11"/>
        <v>0</v>
      </c>
      <c r="AE38" s="116">
        <f t="shared" si="11"/>
        <v>0</v>
      </c>
      <c r="AF38" s="116">
        <f t="shared" si="11"/>
        <v>0</v>
      </c>
      <c r="AG38" s="116">
        <f t="shared" si="11"/>
        <v>0</v>
      </c>
      <c r="AH38" s="116">
        <f t="shared" si="11"/>
        <v>0</v>
      </c>
      <c r="AI38" s="116">
        <f t="shared" si="11"/>
        <v>0</v>
      </c>
      <c r="AJ38" s="116">
        <f t="shared" si="11"/>
        <v>0</v>
      </c>
      <c r="AK38" s="116">
        <f t="shared" si="11"/>
        <v>0</v>
      </c>
      <c r="AL38" s="206">
        <f>AK38</f>
        <v>0</v>
      </c>
      <c r="AM38" s="10"/>
      <c r="AP38" s="10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39:52" ht="10.5" thickBot="1" thickTop="1">
      <c r="AM39" s="10"/>
      <c r="AP39" s="10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38" ht="10.5" thickTop="1">
      <c r="A40" s="208" t="s">
        <v>89</v>
      </c>
      <c r="B40" s="211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3"/>
      <c r="AL40" s="220"/>
    </row>
    <row r="41" spans="1:38" ht="9.75">
      <c r="A41" s="209" t="s">
        <v>90</v>
      </c>
      <c r="B41" s="214">
        <f>INICIO!$D$37*B17</f>
        <v>0</v>
      </c>
      <c r="C41" s="207">
        <f>INICIO!$D$37*C17</f>
        <v>0</v>
      </c>
      <c r="D41" s="207">
        <f>INICIO!$D$37*D17</f>
        <v>0</v>
      </c>
      <c r="E41" s="207">
        <f>INICIO!$D$37*E17</f>
        <v>0</v>
      </c>
      <c r="F41" s="207">
        <f>INICIO!$D$37*F17</f>
        <v>0</v>
      </c>
      <c r="G41" s="207">
        <f>INICIO!$D$37*G17</f>
        <v>0</v>
      </c>
      <c r="H41" s="207">
        <f>INICIO!$D$37*H17</f>
        <v>0</v>
      </c>
      <c r="I41" s="207">
        <f>INICIO!$D$37*I17</f>
        <v>0</v>
      </c>
      <c r="J41" s="207">
        <f>INICIO!$D$37*J17</f>
        <v>0</v>
      </c>
      <c r="K41" s="207">
        <f>INICIO!$D$37*K17</f>
        <v>0</v>
      </c>
      <c r="L41" s="207">
        <f>INICIO!$D$37*L17</f>
        <v>0</v>
      </c>
      <c r="M41" s="207">
        <f>INICIO!$D$37*M17</f>
        <v>0</v>
      </c>
      <c r="N41" s="207">
        <f>INICIO!$D$37*N17</f>
        <v>0</v>
      </c>
      <c r="O41" s="207">
        <f>INICIO!$D$37*O17</f>
        <v>0</v>
      </c>
      <c r="P41" s="207">
        <f>INICIO!$D$37*P17</f>
        <v>0</v>
      </c>
      <c r="Q41" s="207">
        <f>INICIO!$D$37*Q17</f>
        <v>0</v>
      </c>
      <c r="R41" s="207">
        <f>INICIO!$D$37*R17</f>
        <v>0</v>
      </c>
      <c r="S41" s="207">
        <f>INICIO!$D$37*S17</f>
        <v>0</v>
      </c>
      <c r="T41" s="207">
        <f>INICIO!$D$37*T17</f>
        <v>0</v>
      </c>
      <c r="U41" s="207">
        <f>INICIO!$D$37*U17</f>
        <v>0</v>
      </c>
      <c r="V41" s="207">
        <f>INICIO!$D$37*V17</f>
        <v>0</v>
      </c>
      <c r="W41" s="207">
        <f>INICIO!$D$37*W17</f>
        <v>0</v>
      </c>
      <c r="X41" s="207">
        <f>INICIO!$D$37*X17</f>
        <v>0</v>
      </c>
      <c r="Y41" s="207">
        <f>INICIO!$D$37*Y17</f>
        <v>0</v>
      </c>
      <c r="Z41" s="207">
        <f>INICIO!$D$37*Z17</f>
        <v>0</v>
      </c>
      <c r="AA41" s="207">
        <f>INICIO!$D$37*AA17</f>
        <v>0</v>
      </c>
      <c r="AB41" s="207">
        <f>INICIO!$D$37*AB17</f>
        <v>0</v>
      </c>
      <c r="AC41" s="207">
        <f>INICIO!$D$37*AC17</f>
        <v>0</v>
      </c>
      <c r="AD41" s="207">
        <f>INICIO!$D$37*AD17</f>
        <v>0</v>
      </c>
      <c r="AE41" s="207">
        <f>INICIO!$D$37*AE17</f>
        <v>0</v>
      </c>
      <c r="AF41" s="207">
        <f>INICIO!$D$37*AF17</f>
        <v>0</v>
      </c>
      <c r="AG41" s="207">
        <f>INICIO!$D$37*AG17</f>
        <v>0</v>
      </c>
      <c r="AH41" s="207">
        <f>INICIO!$D$37*AH17</f>
        <v>0</v>
      </c>
      <c r="AI41" s="207">
        <f>INICIO!$D$37*AI17</f>
        <v>0</v>
      </c>
      <c r="AJ41" s="207">
        <f>INICIO!$D$37*AJ17</f>
        <v>0</v>
      </c>
      <c r="AK41" s="215">
        <f>INICIO!$D$37*AK17</f>
        <v>0</v>
      </c>
      <c r="AL41" s="221">
        <f>SUM(B41:AK41)</f>
        <v>0</v>
      </c>
    </row>
    <row r="42" spans="1:38" ht="9.75">
      <c r="A42" s="209" t="s">
        <v>91</v>
      </c>
      <c r="B42" s="216">
        <f>B41</f>
        <v>0</v>
      </c>
      <c r="C42" s="207">
        <f>C41+B42-C43</f>
        <v>0</v>
      </c>
      <c r="D42" s="207">
        <f aca="true" t="shared" si="12" ref="D42:AK42">D41+C42-D43</f>
        <v>0</v>
      </c>
      <c r="E42" s="207">
        <f t="shared" si="12"/>
        <v>0</v>
      </c>
      <c r="F42" s="207">
        <f t="shared" si="12"/>
        <v>0</v>
      </c>
      <c r="G42" s="207">
        <f t="shared" si="12"/>
        <v>0</v>
      </c>
      <c r="H42" s="207">
        <f t="shared" si="12"/>
        <v>0</v>
      </c>
      <c r="I42" s="207">
        <f t="shared" si="12"/>
        <v>0</v>
      </c>
      <c r="J42" s="207">
        <f t="shared" si="12"/>
        <v>0</v>
      </c>
      <c r="K42" s="207">
        <f t="shared" si="12"/>
        <v>0</v>
      </c>
      <c r="L42" s="207">
        <f t="shared" si="12"/>
        <v>0</v>
      </c>
      <c r="M42" s="207">
        <f t="shared" si="12"/>
        <v>0</v>
      </c>
      <c r="N42" s="207">
        <f t="shared" si="12"/>
        <v>0</v>
      </c>
      <c r="O42" s="207">
        <f t="shared" si="12"/>
        <v>0</v>
      </c>
      <c r="P42" s="207">
        <f t="shared" si="12"/>
        <v>0</v>
      </c>
      <c r="Q42" s="207">
        <f t="shared" si="12"/>
        <v>0</v>
      </c>
      <c r="R42" s="207">
        <f t="shared" si="12"/>
        <v>0</v>
      </c>
      <c r="S42" s="207">
        <f t="shared" si="12"/>
        <v>0</v>
      </c>
      <c r="T42" s="207">
        <f t="shared" si="12"/>
        <v>0</v>
      </c>
      <c r="U42" s="207">
        <f t="shared" si="12"/>
        <v>0</v>
      </c>
      <c r="V42" s="207">
        <f t="shared" si="12"/>
        <v>0</v>
      </c>
      <c r="W42" s="207">
        <f t="shared" si="12"/>
        <v>0</v>
      </c>
      <c r="X42" s="207">
        <f t="shared" si="12"/>
        <v>0</v>
      </c>
      <c r="Y42" s="207">
        <f t="shared" si="12"/>
        <v>0</v>
      </c>
      <c r="Z42" s="207">
        <f t="shared" si="12"/>
        <v>0</v>
      </c>
      <c r="AA42" s="207">
        <f t="shared" si="12"/>
        <v>0</v>
      </c>
      <c r="AB42" s="207">
        <f t="shared" si="12"/>
        <v>0</v>
      </c>
      <c r="AC42" s="207">
        <f t="shared" si="12"/>
        <v>0</v>
      </c>
      <c r="AD42" s="207">
        <f t="shared" si="12"/>
        <v>0</v>
      </c>
      <c r="AE42" s="207">
        <f t="shared" si="12"/>
        <v>0</v>
      </c>
      <c r="AF42" s="207">
        <f t="shared" si="12"/>
        <v>0</v>
      </c>
      <c r="AG42" s="207">
        <f t="shared" si="12"/>
        <v>0</v>
      </c>
      <c r="AH42" s="207">
        <f t="shared" si="12"/>
        <v>0</v>
      </c>
      <c r="AI42" s="207">
        <f t="shared" si="12"/>
        <v>0</v>
      </c>
      <c r="AJ42" s="207">
        <f t="shared" si="12"/>
        <v>0</v>
      </c>
      <c r="AK42" s="215">
        <f t="shared" si="12"/>
        <v>0</v>
      </c>
      <c r="AL42" s="221">
        <f>AK42</f>
        <v>0</v>
      </c>
    </row>
    <row r="43" spans="1:38" ht="10.5" thickBot="1">
      <c r="A43" s="210" t="s">
        <v>92</v>
      </c>
      <c r="B43" s="217">
        <f aca="true" t="shared" si="13" ref="B43:T43">IF(AND(B23&gt;0,A42&gt;0,B37&lt;A42)=TRUE,B37,IF(B37&gt;A42,A42,0))</f>
        <v>0</v>
      </c>
      <c r="C43" s="218">
        <f t="shared" si="13"/>
        <v>0</v>
      </c>
      <c r="D43" s="218">
        <f t="shared" si="13"/>
        <v>0</v>
      </c>
      <c r="E43" s="218">
        <f t="shared" si="13"/>
        <v>0</v>
      </c>
      <c r="F43" s="218">
        <f t="shared" si="13"/>
        <v>0</v>
      </c>
      <c r="G43" s="218">
        <f t="shared" si="13"/>
        <v>0</v>
      </c>
      <c r="H43" s="218">
        <f t="shared" si="13"/>
        <v>0</v>
      </c>
      <c r="I43" s="218">
        <f t="shared" si="13"/>
        <v>0</v>
      </c>
      <c r="J43" s="218">
        <f t="shared" si="13"/>
        <v>0</v>
      </c>
      <c r="K43" s="218">
        <f t="shared" si="13"/>
        <v>0</v>
      </c>
      <c r="L43" s="218">
        <f t="shared" si="13"/>
        <v>0</v>
      </c>
      <c r="M43" s="218">
        <f t="shared" si="13"/>
        <v>0</v>
      </c>
      <c r="N43" s="218">
        <f t="shared" si="13"/>
        <v>0</v>
      </c>
      <c r="O43" s="218">
        <f t="shared" si="13"/>
        <v>0</v>
      </c>
      <c r="P43" s="218">
        <f t="shared" si="13"/>
        <v>0</v>
      </c>
      <c r="Q43" s="218">
        <f t="shared" si="13"/>
        <v>0</v>
      </c>
      <c r="R43" s="218">
        <f t="shared" si="13"/>
        <v>0</v>
      </c>
      <c r="S43" s="218">
        <f t="shared" si="13"/>
        <v>0</v>
      </c>
      <c r="T43" s="218">
        <f t="shared" si="13"/>
        <v>0</v>
      </c>
      <c r="U43" s="218">
        <f>IF(AND(U23&gt;0,T42&gt;0,U37&lt;T42)=TRUE,U37,IF(U37&gt;T42,T42,0))</f>
        <v>0</v>
      </c>
      <c r="V43" s="218">
        <f aca="true" t="shared" si="14" ref="V43:AK43">IF(AND(V23&gt;0,U42&gt;0,V37&lt;U42)=TRUE,V37,IF(V37&gt;U42,U42,0))</f>
        <v>0</v>
      </c>
      <c r="W43" s="218">
        <f t="shared" si="14"/>
        <v>0</v>
      </c>
      <c r="X43" s="218">
        <f t="shared" si="14"/>
        <v>0</v>
      </c>
      <c r="Y43" s="218">
        <f t="shared" si="14"/>
        <v>0</v>
      </c>
      <c r="Z43" s="218">
        <f t="shared" si="14"/>
        <v>0</v>
      </c>
      <c r="AA43" s="218">
        <f t="shared" si="14"/>
        <v>0</v>
      </c>
      <c r="AB43" s="218">
        <f t="shared" si="14"/>
        <v>0</v>
      </c>
      <c r="AC43" s="218">
        <f t="shared" si="14"/>
        <v>0</v>
      </c>
      <c r="AD43" s="218">
        <f t="shared" si="14"/>
        <v>0</v>
      </c>
      <c r="AE43" s="218">
        <f t="shared" si="14"/>
        <v>0</v>
      </c>
      <c r="AF43" s="218">
        <f t="shared" si="14"/>
        <v>0</v>
      </c>
      <c r="AG43" s="218">
        <f t="shared" si="14"/>
        <v>0</v>
      </c>
      <c r="AH43" s="218">
        <f t="shared" si="14"/>
        <v>0</v>
      </c>
      <c r="AI43" s="218">
        <f t="shared" si="14"/>
        <v>0</v>
      </c>
      <c r="AJ43" s="218">
        <f t="shared" si="14"/>
        <v>0</v>
      </c>
      <c r="AK43" s="219">
        <f t="shared" si="14"/>
        <v>0</v>
      </c>
      <c r="AL43" s="222">
        <f>SUM(B43:AK43)</f>
        <v>0</v>
      </c>
    </row>
    <row r="44" ht="10.5" thickBot="1" thickTop="1"/>
    <row r="45" spans="1:38" ht="10.5" thickTop="1">
      <c r="A45" s="223" t="s">
        <v>93</v>
      </c>
      <c r="B45" s="226"/>
      <c r="C45" s="227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7"/>
      <c r="T45" s="227"/>
      <c r="U45" s="227"/>
      <c r="V45" s="227"/>
      <c r="W45" s="227"/>
      <c r="X45" s="227"/>
      <c r="Y45" s="227"/>
      <c r="Z45" s="227"/>
      <c r="AA45" s="227"/>
      <c r="AB45" s="227"/>
      <c r="AC45" s="227"/>
      <c r="AD45" s="227"/>
      <c r="AE45" s="227"/>
      <c r="AF45" s="227"/>
      <c r="AG45" s="227"/>
      <c r="AH45" s="227"/>
      <c r="AI45" s="227"/>
      <c r="AJ45" s="227"/>
      <c r="AK45" s="228"/>
      <c r="AL45" s="235"/>
    </row>
    <row r="46" spans="1:38" ht="9.75">
      <c r="A46" s="224" t="s">
        <v>94</v>
      </c>
      <c r="B46" s="229">
        <f>B37+B41-B43</f>
        <v>0</v>
      </c>
      <c r="C46" s="230">
        <f aca="true" t="shared" si="15" ref="C46:AK46">C37+C41-C43</f>
        <v>0</v>
      </c>
      <c r="D46" s="230">
        <f t="shared" si="15"/>
        <v>0</v>
      </c>
      <c r="E46" s="230">
        <f t="shared" si="15"/>
        <v>0</v>
      </c>
      <c r="F46" s="230">
        <f t="shared" si="15"/>
        <v>0</v>
      </c>
      <c r="G46" s="230">
        <f t="shared" si="15"/>
        <v>0</v>
      </c>
      <c r="H46" s="230">
        <f t="shared" si="15"/>
        <v>0</v>
      </c>
      <c r="I46" s="230">
        <f t="shared" si="15"/>
        <v>0</v>
      </c>
      <c r="J46" s="230">
        <f t="shared" si="15"/>
        <v>0</v>
      </c>
      <c r="K46" s="230">
        <f t="shared" si="15"/>
        <v>0</v>
      </c>
      <c r="L46" s="230">
        <f t="shared" si="15"/>
        <v>0</v>
      </c>
      <c r="M46" s="230">
        <f t="shared" si="15"/>
        <v>0</v>
      </c>
      <c r="N46" s="230">
        <f t="shared" si="15"/>
        <v>0</v>
      </c>
      <c r="O46" s="230">
        <f t="shared" si="15"/>
        <v>0</v>
      </c>
      <c r="P46" s="230">
        <f t="shared" si="15"/>
        <v>0</v>
      </c>
      <c r="Q46" s="230">
        <f t="shared" si="15"/>
        <v>0</v>
      </c>
      <c r="R46" s="230">
        <f t="shared" si="15"/>
        <v>0</v>
      </c>
      <c r="S46" s="230">
        <f t="shared" si="15"/>
        <v>0</v>
      </c>
      <c r="T46" s="230">
        <f t="shared" si="15"/>
        <v>0</v>
      </c>
      <c r="U46" s="230">
        <f t="shared" si="15"/>
        <v>0</v>
      </c>
      <c r="V46" s="230">
        <f t="shared" si="15"/>
        <v>0</v>
      </c>
      <c r="W46" s="230">
        <f t="shared" si="15"/>
        <v>0</v>
      </c>
      <c r="X46" s="230">
        <f t="shared" si="15"/>
        <v>0</v>
      </c>
      <c r="Y46" s="230">
        <f t="shared" si="15"/>
        <v>0</v>
      </c>
      <c r="Z46" s="230">
        <f t="shared" si="15"/>
        <v>0</v>
      </c>
      <c r="AA46" s="230">
        <f t="shared" si="15"/>
        <v>0</v>
      </c>
      <c r="AB46" s="230">
        <f t="shared" si="15"/>
        <v>0</v>
      </c>
      <c r="AC46" s="230">
        <f t="shared" si="15"/>
        <v>0</v>
      </c>
      <c r="AD46" s="230">
        <f t="shared" si="15"/>
        <v>0</v>
      </c>
      <c r="AE46" s="230">
        <f t="shared" si="15"/>
        <v>0</v>
      </c>
      <c r="AF46" s="230">
        <f t="shared" si="15"/>
        <v>0</v>
      </c>
      <c r="AG46" s="230">
        <f t="shared" si="15"/>
        <v>0</v>
      </c>
      <c r="AH46" s="230">
        <f t="shared" si="15"/>
        <v>0</v>
      </c>
      <c r="AI46" s="230">
        <f t="shared" si="15"/>
        <v>0</v>
      </c>
      <c r="AJ46" s="230">
        <f t="shared" si="15"/>
        <v>0</v>
      </c>
      <c r="AK46" s="231">
        <f t="shared" si="15"/>
        <v>0</v>
      </c>
      <c r="AL46" s="236">
        <f>SUM(B46:AK46)</f>
        <v>0</v>
      </c>
    </row>
    <row r="47" spans="1:38" ht="10.5" thickBot="1">
      <c r="A47" s="225" t="s">
        <v>95</v>
      </c>
      <c r="B47" s="232">
        <f>B46</f>
        <v>0</v>
      </c>
      <c r="C47" s="233">
        <f>+B47+C46</f>
        <v>0</v>
      </c>
      <c r="D47" s="233">
        <f aca="true" t="shared" si="16" ref="D47:AK47">+C47+D46</f>
        <v>0</v>
      </c>
      <c r="E47" s="233">
        <f t="shared" si="16"/>
        <v>0</v>
      </c>
      <c r="F47" s="233">
        <f t="shared" si="16"/>
        <v>0</v>
      </c>
      <c r="G47" s="233">
        <f t="shared" si="16"/>
        <v>0</v>
      </c>
      <c r="H47" s="233">
        <f t="shared" si="16"/>
        <v>0</v>
      </c>
      <c r="I47" s="233">
        <f t="shared" si="16"/>
        <v>0</v>
      </c>
      <c r="J47" s="233">
        <f t="shared" si="16"/>
        <v>0</v>
      </c>
      <c r="K47" s="233">
        <f t="shared" si="16"/>
        <v>0</v>
      </c>
      <c r="L47" s="233">
        <f t="shared" si="16"/>
        <v>0</v>
      </c>
      <c r="M47" s="233">
        <f t="shared" si="16"/>
        <v>0</v>
      </c>
      <c r="N47" s="233">
        <f t="shared" si="16"/>
        <v>0</v>
      </c>
      <c r="O47" s="233">
        <f t="shared" si="16"/>
        <v>0</v>
      </c>
      <c r="P47" s="233">
        <f t="shared" si="16"/>
        <v>0</v>
      </c>
      <c r="Q47" s="233">
        <f t="shared" si="16"/>
        <v>0</v>
      </c>
      <c r="R47" s="233">
        <f t="shared" si="16"/>
        <v>0</v>
      </c>
      <c r="S47" s="233">
        <f t="shared" si="16"/>
        <v>0</v>
      </c>
      <c r="T47" s="233">
        <f t="shared" si="16"/>
        <v>0</v>
      </c>
      <c r="U47" s="233">
        <f t="shared" si="16"/>
        <v>0</v>
      </c>
      <c r="V47" s="233">
        <f t="shared" si="16"/>
        <v>0</v>
      </c>
      <c r="W47" s="233">
        <f t="shared" si="16"/>
        <v>0</v>
      </c>
      <c r="X47" s="233">
        <f t="shared" si="16"/>
        <v>0</v>
      </c>
      <c r="Y47" s="233">
        <f t="shared" si="16"/>
        <v>0</v>
      </c>
      <c r="Z47" s="233">
        <f t="shared" si="16"/>
        <v>0</v>
      </c>
      <c r="AA47" s="233">
        <f t="shared" si="16"/>
        <v>0</v>
      </c>
      <c r="AB47" s="233">
        <f t="shared" si="16"/>
        <v>0</v>
      </c>
      <c r="AC47" s="233">
        <f t="shared" si="16"/>
        <v>0</v>
      </c>
      <c r="AD47" s="233">
        <f t="shared" si="16"/>
        <v>0</v>
      </c>
      <c r="AE47" s="233">
        <f t="shared" si="16"/>
        <v>0</v>
      </c>
      <c r="AF47" s="233">
        <f t="shared" si="16"/>
        <v>0</v>
      </c>
      <c r="AG47" s="233">
        <f t="shared" si="16"/>
        <v>0</v>
      </c>
      <c r="AH47" s="233">
        <f t="shared" si="16"/>
        <v>0</v>
      </c>
      <c r="AI47" s="233">
        <f t="shared" si="16"/>
        <v>0</v>
      </c>
      <c r="AJ47" s="233">
        <f t="shared" si="16"/>
        <v>0</v>
      </c>
      <c r="AK47" s="234">
        <f t="shared" si="16"/>
        <v>0</v>
      </c>
      <c r="AL47" s="237">
        <f>AK47</f>
        <v>0</v>
      </c>
    </row>
    <row r="48" ht="10.5" thickBot="1" thickTop="1"/>
    <row r="49" spans="1:38" ht="10.5" thickTop="1">
      <c r="A49" s="238" t="s">
        <v>96</v>
      </c>
      <c r="B49" s="244"/>
      <c r="C49" s="245"/>
      <c r="D49" s="245"/>
      <c r="E49" s="245"/>
      <c r="F49" s="245"/>
      <c r="G49" s="245"/>
      <c r="H49" s="245"/>
      <c r="I49" s="245"/>
      <c r="J49" s="245"/>
      <c r="K49" s="245"/>
      <c r="L49" s="245"/>
      <c r="M49" s="245"/>
      <c r="N49" s="245"/>
      <c r="O49" s="245"/>
      <c r="P49" s="245"/>
      <c r="Q49" s="245"/>
      <c r="R49" s="245"/>
      <c r="S49" s="245"/>
      <c r="T49" s="245"/>
      <c r="U49" s="245"/>
      <c r="V49" s="245"/>
      <c r="W49" s="245"/>
      <c r="X49" s="245"/>
      <c r="Y49" s="245"/>
      <c r="Z49" s="245"/>
      <c r="AA49" s="245"/>
      <c r="AB49" s="245"/>
      <c r="AC49" s="245"/>
      <c r="AD49" s="245"/>
      <c r="AE49" s="245"/>
      <c r="AF49" s="245"/>
      <c r="AG49" s="245"/>
      <c r="AH49" s="245"/>
      <c r="AI49" s="245"/>
      <c r="AJ49" s="245"/>
      <c r="AK49" s="246"/>
      <c r="AL49" s="247"/>
    </row>
    <row r="50" spans="1:38" ht="9.75">
      <c r="A50" s="239" t="s">
        <v>97</v>
      </c>
      <c r="B50" s="248"/>
      <c r="C50" s="249"/>
      <c r="D50" s="249"/>
      <c r="E50" s="249"/>
      <c r="F50" s="249"/>
      <c r="G50" s="249"/>
      <c r="H50" s="249"/>
      <c r="I50" s="249"/>
      <c r="J50" s="249"/>
      <c r="K50" s="249"/>
      <c r="L50" s="249"/>
      <c r="M50" s="249">
        <f>IF(M47&gt;0,M47*INICIO!$D$44,M19*INICIO!$D$45)</f>
        <v>0</v>
      </c>
      <c r="N50" s="249"/>
      <c r="O50" s="249"/>
      <c r="P50" s="249"/>
      <c r="Q50" s="249"/>
      <c r="R50" s="249"/>
      <c r="S50" s="249"/>
      <c r="T50" s="249"/>
      <c r="U50" s="249"/>
      <c r="V50" s="249"/>
      <c r="W50" s="249"/>
      <c r="X50" s="249"/>
      <c r="Y50" s="249">
        <f>IF(Y47&gt;0,Y47*INICIO!$D$44,0)-M50</f>
        <v>0</v>
      </c>
      <c r="Z50" s="249"/>
      <c r="AA50" s="249"/>
      <c r="AB50" s="249"/>
      <c r="AC50" s="249"/>
      <c r="AD50" s="249"/>
      <c r="AE50" s="249"/>
      <c r="AF50" s="249"/>
      <c r="AG50" s="249"/>
      <c r="AH50" s="249"/>
      <c r="AI50" s="249"/>
      <c r="AJ50" s="249"/>
      <c r="AK50" s="250">
        <f>IF(AK47&gt;0,AK47*INICIO!$D$44,0)-Y50</f>
        <v>0</v>
      </c>
      <c r="AL50" s="251">
        <f>SUM(B50:AK50)</f>
        <v>0</v>
      </c>
    </row>
    <row r="51" spans="1:38" ht="10.5" thickBot="1">
      <c r="A51" s="240" t="s">
        <v>33</v>
      </c>
      <c r="B51" s="252">
        <f>INICIO!$D$46*'Cash Flow'!B18</f>
        <v>0</v>
      </c>
      <c r="C51" s="253">
        <f>INICIO!$D$46*'Cash Flow'!C18</f>
        <v>0</v>
      </c>
      <c r="D51" s="253">
        <f>INICIO!$D$46*'Cash Flow'!D18</f>
        <v>0</v>
      </c>
      <c r="E51" s="253">
        <f>INICIO!$D$46*'Cash Flow'!E18</f>
        <v>0</v>
      </c>
      <c r="F51" s="253">
        <f>INICIO!$D$46*'Cash Flow'!F18</f>
        <v>0</v>
      </c>
      <c r="G51" s="253">
        <f>INICIO!$D$46*'Cash Flow'!G18</f>
        <v>0</v>
      </c>
      <c r="H51" s="253">
        <f>INICIO!$D$46*'Cash Flow'!H18</f>
        <v>0</v>
      </c>
      <c r="I51" s="253">
        <f>INICIO!$D$46*'Cash Flow'!I18</f>
        <v>0</v>
      </c>
      <c r="J51" s="253">
        <f>INICIO!$D$46*'Cash Flow'!J18</f>
        <v>0</v>
      </c>
      <c r="K51" s="253">
        <f>INICIO!$D$46*'Cash Flow'!K18</f>
        <v>0</v>
      </c>
      <c r="L51" s="253">
        <f>INICIO!$D$46*'Cash Flow'!L18</f>
        <v>0</v>
      </c>
      <c r="M51" s="253">
        <f>INICIO!$D$46*'Cash Flow'!M18</f>
        <v>0</v>
      </c>
      <c r="N51" s="253">
        <f>INICIO!$D$46*'Cash Flow'!N18</f>
        <v>0</v>
      </c>
      <c r="O51" s="253">
        <f>INICIO!$D$46*'Cash Flow'!O18</f>
        <v>0</v>
      </c>
      <c r="P51" s="253">
        <f>INICIO!$D$46*'Cash Flow'!P18</f>
        <v>0</v>
      </c>
      <c r="Q51" s="253">
        <f>INICIO!$D$46*'Cash Flow'!Q18</f>
        <v>0</v>
      </c>
      <c r="R51" s="253">
        <f>INICIO!$D$46*'Cash Flow'!R18</f>
        <v>0</v>
      </c>
      <c r="S51" s="253">
        <f>INICIO!$D$46*'Cash Flow'!S18</f>
        <v>0</v>
      </c>
      <c r="T51" s="253">
        <f>INICIO!$D$46*'Cash Flow'!T18</f>
        <v>0</v>
      </c>
      <c r="U51" s="253">
        <f>INICIO!$D$46*'Cash Flow'!U18</f>
        <v>0</v>
      </c>
      <c r="V51" s="253">
        <f>INICIO!$D$46*'Cash Flow'!V18</f>
        <v>0</v>
      </c>
      <c r="W51" s="253">
        <f>INICIO!$D$46*'Cash Flow'!W18</f>
        <v>0</v>
      </c>
      <c r="X51" s="253">
        <f>INICIO!$D$46*'Cash Flow'!X18</f>
        <v>0</v>
      </c>
      <c r="Y51" s="253">
        <f>INICIO!$D$46*'Cash Flow'!Y18</f>
        <v>0</v>
      </c>
      <c r="Z51" s="253">
        <f>INICIO!$D$46*'Cash Flow'!Z18</f>
        <v>0</v>
      </c>
      <c r="AA51" s="253">
        <f>INICIO!$D$46*'Cash Flow'!AA18</f>
        <v>0</v>
      </c>
      <c r="AB51" s="253">
        <f>INICIO!$D$46*'Cash Flow'!AB18</f>
        <v>0</v>
      </c>
      <c r="AC51" s="253">
        <f>INICIO!$D$46*'Cash Flow'!AC18</f>
        <v>0</v>
      </c>
      <c r="AD51" s="253">
        <f>INICIO!$D$46*'Cash Flow'!AD18</f>
        <v>0</v>
      </c>
      <c r="AE51" s="253">
        <f>INICIO!$D$46*'Cash Flow'!AE18</f>
        <v>0</v>
      </c>
      <c r="AF51" s="253">
        <f>INICIO!$D$46*'Cash Flow'!AF18</f>
        <v>0</v>
      </c>
      <c r="AG51" s="253">
        <f>INICIO!$D$46*'Cash Flow'!AG18</f>
        <v>0</v>
      </c>
      <c r="AH51" s="253">
        <f>INICIO!$D$46*'Cash Flow'!AH18</f>
        <v>0</v>
      </c>
      <c r="AI51" s="253">
        <f>INICIO!$D$46*'Cash Flow'!AI18</f>
        <v>0</v>
      </c>
      <c r="AJ51" s="253">
        <f>INICIO!$D$46*'Cash Flow'!AJ18</f>
        <v>0</v>
      </c>
      <c r="AK51" s="253">
        <f>INICIO!$D$46*'Cash Flow'!AK18</f>
        <v>0</v>
      </c>
      <c r="AL51" s="254">
        <f>SUM(B51:AK51)</f>
        <v>0</v>
      </c>
    </row>
    <row r="52" ht="10.5" thickBot="1" thickTop="1">
      <c r="AL52" s="171"/>
    </row>
    <row r="53" spans="1:38" ht="10.5" thickTop="1">
      <c r="A53" s="241" t="s">
        <v>98</v>
      </c>
      <c r="B53" s="255"/>
      <c r="C53" s="256"/>
      <c r="D53" s="256"/>
      <c r="E53" s="256"/>
      <c r="F53" s="256"/>
      <c r="G53" s="256"/>
      <c r="H53" s="256"/>
      <c r="I53" s="256"/>
      <c r="J53" s="256"/>
      <c r="K53" s="256"/>
      <c r="L53" s="256"/>
      <c r="M53" s="256"/>
      <c r="N53" s="256"/>
      <c r="O53" s="256"/>
      <c r="P53" s="256"/>
      <c r="Q53" s="256"/>
      <c r="R53" s="256"/>
      <c r="S53" s="256"/>
      <c r="T53" s="256"/>
      <c r="U53" s="256"/>
      <c r="V53" s="256"/>
      <c r="W53" s="256"/>
      <c r="X53" s="256"/>
      <c r="Y53" s="256"/>
      <c r="Z53" s="256"/>
      <c r="AA53" s="256"/>
      <c r="AB53" s="256"/>
      <c r="AC53" s="256"/>
      <c r="AD53" s="256"/>
      <c r="AE53" s="256"/>
      <c r="AF53" s="256"/>
      <c r="AG53" s="256"/>
      <c r="AH53" s="256"/>
      <c r="AI53" s="256"/>
      <c r="AJ53" s="256"/>
      <c r="AK53" s="257"/>
      <c r="AL53" s="258"/>
    </row>
    <row r="54" spans="1:38" ht="9.75">
      <c r="A54" s="242" t="s">
        <v>99</v>
      </c>
      <c r="B54" s="259">
        <f>+B46-B50-B51</f>
        <v>0</v>
      </c>
      <c r="C54" s="260">
        <f aca="true" t="shared" si="17" ref="C54:AK54">+C46-C50-C51</f>
        <v>0</v>
      </c>
      <c r="D54" s="260">
        <f t="shared" si="17"/>
        <v>0</v>
      </c>
      <c r="E54" s="260">
        <f t="shared" si="17"/>
        <v>0</v>
      </c>
      <c r="F54" s="260">
        <f t="shared" si="17"/>
        <v>0</v>
      </c>
      <c r="G54" s="260">
        <f t="shared" si="17"/>
        <v>0</v>
      </c>
      <c r="H54" s="260">
        <f t="shared" si="17"/>
        <v>0</v>
      </c>
      <c r="I54" s="260">
        <f t="shared" si="17"/>
        <v>0</v>
      </c>
      <c r="J54" s="260">
        <f t="shared" si="17"/>
        <v>0</v>
      </c>
      <c r="K54" s="260">
        <f t="shared" si="17"/>
        <v>0</v>
      </c>
      <c r="L54" s="260">
        <f t="shared" si="17"/>
        <v>0</v>
      </c>
      <c r="M54" s="260">
        <f t="shared" si="17"/>
        <v>0</v>
      </c>
      <c r="N54" s="260">
        <f t="shared" si="17"/>
        <v>0</v>
      </c>
      <c r="O54" s="260">
        <f t="shared" si="17"/>
        <v>0</v>
      </c>
      <c r="P54" s="260">
        <f t="shared" si="17"/>
        <v>0</v>
      </c>
      <c r="Q54" s="260">
        <f t="shared" si="17"/>
        <v>0</v>
      </c>
      <c r="R54" s="260">
        <f t="shared" si="17"/>
        <v>0</v>
      </c>
      <c r="S54" s="260">
        <f t="shared" si="17"/>
        <v>0</v>
      </c>
      <c r="T54" s="260">
        <f t="shared" si="17"/>
        <v>0</v>
      </c>
      <c r="U54" s="260">
        <f t="shared" si="17"/>
        <v>0</v>
      </c>
      <c r="V54" s="260">
        <f t="shared" si="17"/>
        <v>0</v>
      </c>
      <c r="W54" s="260">
        <f t="shared" si="17"/>
        <v>0</v>
      </c>
      <c r="X54" s="260">
        <f t="shared" si="17"/>
        <v>0</v>
      </c>
      <c r="Y54" s="260">
        <f t="shared" si="17"/>
        <v>0</v>
      </c>
      <c r="Z54" s="260">
        <f t="shared" si="17"/>
        <v>0</v>
      </c>
      <c r="AA54" s="260">
        <f t="shared" si="17"/>
        <v>0</v>
      </c>
      <c r="AB54" s="260">
        <f t="shared" si="17"/>
        <v>0</v>
      </c>
      <c r="AC54" s="260">
        <f t="shared" si="17"/>
        <v>0</v>
      </c>
      <c r="AD54" s="260">
        <f t="shared" si="17"/>
        <v>0</v>
      </c>
      <c r="AE54" s="260">
        <f t="shared" si="17"/>
        <v>0</v>
      </c>
      <c r="AF54" s="260">
        <f t="shared" si="17"/>
        <v>0</v>
      </c>
      <c r="AG54" s="260">
        <f t="shared" si="17"/>
        <v>0</v>
      </c>
      <c r="AH54" s="260">
        <f t="shared" si="17"/>
        <v>0</v>
      </c>
      <c r="AI54" s="260">
        <f t="shared" si="17"/>
        <v>0</v>
      </c>
      <c r="AJ54" s="260">
        <f t="shared" si="17"/>
        <v>0</v>
      </c>
      <c r="AK54" s="261">
        <f t="shared" si="17"/>
        <v>0</v>
      </c>
      <c r="AL54" s="262">
        <f>SUM(B54:AK54)</f>
        <v>0</v>
      </c>
    </row>
    <row r="55" spans="1:38" ht="10.5" thickBot="1">
      <c r="A55" s="243" t="s">
        <v>41</v>
      </c>
      <c r="B55" s="263">
        <f>B54</f>
        <v>0</v>
      </c>
      <c r="C55" s="264">
        <f>+C54+B55</f>
        <v>0</v>
      </c>
      <c r="D55" s="264">
        <f aca="true" t="shared" si="18" ref="D55:AK55">+D54+C55</f>
        <v>0</v>
      </c>
      <c r="E55" s="264">
        <f t="shared" si="18"/>
        <v>0</v>
      </c>
      <c r="F55" s="264">
        <f t="shared" si="18"/>
        <v>0</v>
      </c>
      <c r="G55" s="264">
        <f t="shared" si="18"/>
        <v>0</v>
      </c>
      <c r="H55" s="264">
        <f t="shared" si="18"/>
        <v>0</v>
      </c>
      <c r="I55" s="264">
        <f t="shared" si="18"/>
        <v>0</v>
      </c>
      <c r="J55" s="264">
        <f t="shared" si="18"/>
        <v>0</v>
      </c>
      <c r="K55" s="264">
        <f t="shared" si="18"/>
        <v>0</v>
      </c>
      <c r="L55" s="264">
        <f t="shared" si="18"/>
        <v>0</v>
      </c>
      <c r="M55" s="264">
        <f t="shared" si="18"/>
        <v>0</v>
      </c>
      <c r="N55" s="264">
        <f t="shared" si="18"/>
        <v>0</v>
      </c>
      <c r="O55" s="264">
        <f t="shared" si="18"/>
        <v>0</v>
      </c>
      <c r="P55" s="264">
        <f t="shared" si="18"/>
        <v>0</v>
      </c>
      <c r="Q55" s="264">
        <f t="shared" si="18"/>
        <v>0</v>
      </c>
      <c r="R55" s="264">
        <f t="shared" si="18"/>
        <v>0</v>
      </c>
      <c r="S55" s="264">
        <f t="shared" si="18"/>
        <v>0</v>
      </c>
      <c r="T55" s="264">
        <f t="shared" si="18"/>
        <v>0</v>
      </c>
      <c r="U55" s="264">
        <f t="shared" si="18"/>
        <v>0</v>
      </c>
      <c r="V55" s="264">
        <f t="shared" si="18"/>
        <v>0</v>
      </c>
      <c r="W55" s="264">
        <f t="shared" si="18"/>
        <v>0</v>
      </c>
      <c r="X55" s="264">
        <f t="shared" si="18"/>
        <v>0</v>
      </c>
      <c r="Y55" s="264">
        <f t="shared" si="18"/>
        <v>0</v>
      </c>
      <c r="Z55" s="264">
        <f t="shared" si="18"/>
        <v>0</v>
      </c>
      <c r="AA55" s="264">
        <f t="shared" si="18"/>
        <v>0</v>
      </c>
      <c r="AB55" s="264">
        <f t="shared" si="18"/>
        <v>0</v>
      </c>
      <c r="AC55" s="264">
        <f t="shared" si="18"/>
        <v>0</v>
      </c>
      <c r="AD55" s="264">
        <f t="shared" si="18"/>
        <v>0</v>
      </c>
      <c r="AE55" s="264">
        <f t="shared" si="18"/>
        <v>0</v>
      </c>
      <c r="AF55" s="264">
        <f t="shared" si="18"/>
        <v>0</v>
      </c>
      <c r="AG55" s="264">
        <f t="shared" si="18"/>
        <v>0</v>
      </c>
      <c r="AH55" s="264">
        <f t="shared" si="18"/>
        <v>0</v>
      </c>
      <c r="AI55" s="264">
        <f t="shared" si="18"/>
        <v>0</v>
      </c>
      <c r="AJ55" s="264">
        <f t="shared" si="18"/>
        <v>0</v>
      </c>
      <c r="AK55" s="265">
        <f t="shared" si="18"/>
        <v>0</v>
      </c>
      <c r="AL55" s="266">
        <f>AK55</f>
        <v>0</v>
      </c>
    </row>
    <row r="56" ht="10.5" thickTop="1"/>
  </sheetData>
  <sheetProtection/>
  <printOptions/>
  <pageMargins left="0.55" right="0.56" top="0.68" bottom="1" header="0.42" footer="0"/>
  <pageSetup fitToHeight="1" fitToWidth="1" horizontalDpi="300" verticalDpi="300" orientation="landscape" paperSize="5" scale="31" r:id="rId1"/>
  <headerFooter alignWithMargins="0">
    <oddFooter>&amp;CBanco Rio - Proyectos Inmobliarios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27"/>
  <sheetViews>
    <sheetView showGridLines="0" zoomScale="75" zoomScaleNormal="75" zoomScalePageLayoutView="0" workbookViewId="0" topLeftCell="A1">
      <selection activeCell="A23" sqref="A23"/>
    </sheetView>
  </sheetViews>
  <sheetFormatPr defaultColWidth="11.421875" defaultRowHeight="12.75"/>
  <cols>
    <col min="1" max="1" width="30.421875" style="0" customWidth="1"/>
    <col min="2" max="2" width="9.28125" style="13" customWidth="1"/>
    <col min="3" max="37" width="11.28125" style="13" customWidth="1"/>
    <col min="38" max="38" width="13.00390625" style="13" customWidth="1"/>
    <col min="39" max="52" width="11.28125" style="13" customWidth="1"/>
    <col min="53" max="53" width="13.140625" style="13" customWidth="1"/>
  </cols>
  <sheetData>
    <row r="1" spans="1:38" ht="20.25">
      <c r="A1" s="70" t="s">
        <v>100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</row>
    <row r="2" ht="15">
      <c r="A2" s="15"/>
    </row>
    <row r="3" ht="24.75" customHeight="1">
      <c r="A3" s="15"/>
    </row>
    <row r="4" ht="12.75" thickBot="1"/>
    <row r="5" spans="1:53" ht="18" thickBot="1">
      <c r="A5" s="45" t="s">
        <v>103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66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6" spans="1:53" ht="13.5" thickBot="1">
      <c r="A6" s="75" t="s">
        <v>37</v>
      </c>
      <c r="B6" s="76">
        <v>1</v>
      </c>
      <c r="C6" s="77">
        <v>2</v>
      </c>
      <c r="D6" s="77">
        <v>3</v>
      </c>
      <c r="E6" s="77">
        <v>4</v>
      </c>
      <c r="F6" s="77">
        <v>5</v>
      </c>
      <c r="G6" s="77">
        <v>6</v>
      </c>
      <c r="H6" s="77">
        <v>7</v>
      </c>
      <c r="I6" s="77">
        <v>8</v>
      </c>
      <c r="J6" s="77">
        <v>9</v>
      </c>
      <c r="K6" s="77">
        <v>10</v>
      </c>
      <c r="L6" s="77">
        <v>11</v>
      </c>
      <c r="M6" s="77">
        <v>12</v>
      </c>
      <c r="N6" s="77">
        <v>13</v>
      </c>
      <c r="O6" s="77">
        <v>14</v>
      </c>
      <c r="P6" s="77">
        <v>15</v>
      </c>
      <c r="Q6" s="77">
        <v>16</v>
      </c>
      <c r="R6" s="77">
        <v>17</v>
      </c>
      <c r="S6" s="77">
        <v>18</v>
      </c>
      <c r="T6" s="77">
        <v>19</v>
      </c>
      <c r="U6" s="77">
        <v>20</v>
      </c>
      <c r="V6" s="77">
        <v>21</v>
      </c>
      <c r="W6" s="77">
        <v>22</v>
      </c>
      <c r="X6" s="77">
        <v>23</v>
      </c>
      <c r="Y6" s="77">
        <v>24</v>
      </c>
      <c r="Z6" s="77">
        <v>25</v>
      </c>
      <c r="AA6" s="77">
        <v>26</v>
      </c>
      <c r="AB6" s="77">
        <v>27</v>
      </c>
      <c r="AC6" s="77">
        <v>28</v>
      </c>
      <c r="AD6" s="77">
        <v>29</v>
      </c>
      <c r="AE6" s="77">
        <v>30</v>
      </c>
      <c r="AF6" s="77">
        <v>31</v>
      </c>
      <c r="AG6" s="77">
        <v>32</v>
      </c>
      <c r="AH6" s="77">
        <v>33</v>
      </c>
      <c r="AI6" s="77">
        <v>34</v>
      </c>
      <c r="AJ6" s="77">
        <v>35</v>
      </c>
      <c r="AK6" s="77">
        <v>36</v>
      </c>
      <c r="AL6" s="78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</row>
    <row r="7" spans="1:53" ht="12.75">
      <c r="A7" s="65" t="s">
        <v>101</v>
      </c>
      <c r="B7" s="73">
        <f>INICIO!$G13</f>
        <v>0</v>
      </c>
      <c r="C7" s="73">
        <f>INICIO!$G14</f>
        <v>0</v>
      </c>
      <c r="D7" s="73">
        <f>INICIO!$G15</f>
        <v>0</v>
      </c>
      <c r="E7" s="73">
        <f>INICIO!$G16</f>
        <v>0</v>
      </c>
      <c r="F7" s="73">
        <f>INICIO!$G17</f>
        <v>0</v>
      </c>
      <c r="G7" s="73">
        <f>INICIO!$G18</f>
        <v>0</v>
      </c>
      <c r="H7" s="73">
        <f>INICIO!$G19</f>
        <v>0</v>
      </c>
      <c r="I7" s="73">
        <f>INICIO!$G20</f>
        <v>0</v>
      </c>
      <c r="J7" s="73">
        <f>INICIO!$G21</f>
        <v>0</v>
      </c>
      <c r="K7" s="73">
        <f>INICIO!$G22</f>
        <v>0</v>
      </c>
      <c r="L7" s="73">
        <f>INICIO!$G23</f>
        <v>0</v>
      </c>
      <c r="M7" s="73">
        <f>INICIO!$G24</f>
        <v>0</v>
      </c>
      <c r="N7" s="73">
        <f>INICIO!$G25</f>
        <v>0</v>
      </c>
      <c r="O7" s="73">
        <f>INICIO!$G26</f>
        <v>0</v>
      </c>
      <c r="P7" s="73">
        <f>INICIO!$G27</f>
        <v>0</v>
      </c>
      <c r="Q7" s="73">
        <f>INICIO!$G28</f>
        <v>0</v>
      </c>
      <c r="R7" s="73">
        <f>INICIO!$G29</f>
        <v>0</v>
      </c>
      <c r="S7" s="73">
        <f>INICIO!$G30</f>
        <v>0</v>
      </c>
      <c r="T7" s="73">
        <f>INICIO!$G31</f>
        <v>0</v>
      </c>
      <c r="U7" s="73">
        <f>INICIO!$G32</f>
        <v>0</v>
      </c>
      <c r="V7" s="73">
        <f>INICIO!$G32</f>
        <v>0</v>
      </c>
      <c r="W7" s="73">
        <f>INICIO!$G33</f>
        <v>0</v>
      </c>
      <c r="X7" s="73">
        <f>INICIO!$G34</f>
        <v>0</v>
      </c>
      <c r="Y7" s="73">
        <f>INICIO!$G35</f>
        <v>0</v>
      </c>
      <c r="Z7" s="73">
        <f>INICIO!$G35</f>
        <v>0</v>
      </c>
      <c r="AA7" s="73">
        <f>INICIO!$G36</f>
        <v>0</v>
      </c>
      <c r="AB7" s="73">
        <f>INICIO!$G37</f>
        <v>0</v>
      </c>
      <c r="AC7" s="73">
        <f>INICIO!$G38</f>
        <v>0</v>
      </c>
      <c r="AD7" s="73">
        <f>INICIO!$G39</f>
        <v>0</v>
      </c>
      <c r="AE7" s="73">
        <f>INICIO!$G40</f>
        <v>0</v>
      </c>
      <c r="AF7" s="73">
        <f>INICIO!$G41</f>
        <v>0</v>
      </c>
      <c r="AG7" s="73">
        <f>INICIO!$G42</f>
        <v>0</v>
      </c>
      <c r="AH7" s="73">
        <f>INICIO!$G43</f>
        <v>0</v>
      </c>
      <c r="AI7" s="73">
        <f>INICIO!$G44</f>
        <v>0</v>
      </c>
      <c r="AJ7" s="73">
        <f>INICIO!$G45</f>
        <v>0</v>
      </c>
      <c r="AK7" s="73">
        <f>INICIO!$G46</f>
        <v>0</v>
      </c>
      <c r="AL7" s="67">
        <f>SUM(B7:AK7)</f>
        <v>0</v>
      </c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ht="13.5" thickBot="1">
      <c r="A8" s="56" t="s">
        <v>102</v>
      </c>
      <c r="B8" s="74">
        <f>B7</f>
        <v>0</v>
      </c>
      <c r="C8" s="74">
        <f>B8+C7</f>
        <v>0</v>
      </c>
      <c r="D8" s="74">
        <f aca="true" t="shared" si="0" ref="D8:L8">C8+D7</f>
        <v>0</v>
      </c>
      <c r="E8" s="74">
        <f t="shared" si="0"/>
        <v>0</v>
      </c>
      <c r="F8" s="74">
        <f t="shared" si="0"/>
        <v>0</v>
      </c>
      <c r="G8" s="74">
        <f t="shared" si="0"/>
        <v>0</v>
      </c>
      <c r="H8" s="74">
        <f t="shared" si="0"/>
        <v>0</v>
      </c>
      <c r="I8" s="74">
        <f t="shared" si="0"/>
        <v>0</v>
      </c>
      <c r="J8" s="74">
        <f t="shared" si="0"/>
        <v>0</v>
      </c>
      <c r="K8" s="74">
        <f t="shared" si="0"/>
        <v>0</v>
      </c>
      <c r="L8" s="74">
        <f t="shared" si="0"/>
        <v>0</v>
      </c>
      <c r="M8" s="74">
        <f>L8+M7</f>
        <v>0</v>
      </c>
      <c r="N8" s="74">
        <f aca="true" t="shared" si="1" ref="N8:T8">M8+N7</f>
        <v>0</v>
      </c>
      <c r="O8" s="74">
        <f t="shared" si="1"/>
        <v>0</v>
      </c>
      <c r="P8" s="74">
        <f t="shared" si="1"/>
        <v>0</v>
      </c>
      <c r="Q8" s="74">
        <f t="shared" si="1"/>
        <v>0</v>
      </c>
      <c r="R8" s="74">
        <f t="shared" si="1"/>
        <v>0</v>
      </c>
      <c r="S8" s="74">
        <f t="shared" si="1"/>
        <v>0</v>
      </c>
      <c r="T8" s="74">
        <f t="shared" si="1"/>
        <v>0</v>
      </c>
      <c r="U8" s="74">
        <f aca="true" t="shared" si="2" ref="U8:AK8">T8+U7</f>
        <v>0</v>
      </c>
      <c r="V8" s="74">
        <f t="shared" si="2"/>
        <v>0</v>
      </c>
      <c r="W8" s="74">
        <f t="shared" si="2"/>
        <v>0</v>
      </c>
      <c r="X8" s="74">
        <f t="shared" si="2"/>
        <v>0</v>
      </c>
      <c r="Y8" s="74">
        <f t="shared" si="2"/>
        <v>0</v>
      </c>
      <c r="Z8" s="74">
        <f t="shared" si="2"/>
        <v>0</v>
      </c>
      <c r="AA8" s="74">
        <f t="shared" si="2"/>
        <v>0</v>
      </c>
      <c r="AB8" s="74">
        <f t="shared" si="2"/>
        <v>0</v>
      </c>
      <c r="AC8" s="74">
        <f t="shared" si="2"/>
        <v>0</v>
      </c>
      <c r="AD8" s="74">
        <f t="shared" si="2"/>
        <v>0</v>
      </c>
      <c r="AE8" s="74">
        <f t="shared" si="2"/>
        <v>0</v>
      </c>
      <c r="AF8" s="74">
        <f t="shared" si="2"/>
        <v>0</v>
      </c>
      <c r="AG8" s="74">
        <f t="shared" si="2"/>
        <v>0</v>
      </c>
      <c r="AH8" s="74">
        <f t="shared" si="2"/>
        <v>0</v>
      </c>
      <c r="AI8" s="74">
        <f t="shared" si="2"/>
        <v>0</v>
      </c>
      <c r="AJ8" s="74">
        <f t="shared" si="2"/>
        <v>0</v>
      </c>
      <c r="AK8" s="74">
        <f t="shared" si="2"/>
        <v>0</v>
      </c>
      <c r="AL8" s="69">
        <f>AK8</f>
        <v>0</v>
      </c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39:53" ht="12.75"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39:53" ht="12.75" thickBot="1"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ht="18" thickBot="1">
      <c r="A11" s="45" t="s">
        <v>104</v>
      </c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66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ht="13.5" thickBot="1">
      <c r="A12" s="75" t="s">
        <v>37</v>
      </c>
      <c r="B12" s="77">
        <v>1</v>
      </c>
      <c r="C12" s="77">
        <v>2</v>
      </c>
      <c r="D12" s="77">
        <v>3</v>
      </c>
      <c r="E12" s="77">
        <v>4</v>
      </c>
      <c r="F12" s="77">
        <v>5</v>
      </c>
      <c r="G12" s="77">
        <v>6</v>
      </c>
      <c r="H12" s="77">
        <v>7</v>
      </c>
      <c r="I12" s="77">
        <v>8</v>
      </c>
      <c r="J12" s="77">
        <v>9</v>
      </c>
      <c r="K12" s="77">
        <v>10</v>
      </c>
      <c r="L12" s="77">
        <v>11</v>
      </c>
      <c r="M12" s="77">
        <v>12</v>
      </c>
      <c r="N12" s="77">
        <v>13</v>
      </c>
      <c r="O12" s="77">
        <v>14</v>
      </c>
      <c r="P12" s="77">
        <v>15</v>
      </c>
      <c r="Q12" s="77">
        <v>16</v>
      </c>
      <c r="R12" s="77">
        <v>17</v>
      </c>
      <c r="S12" s="77">
        <v>18</v>
      </c>
      <c r="T12" s="77">
        <v>19</v>
      </c>
      <c r="U12" s="77">
        <v>20</v>
      </c>
      <c r="V12" s="77">
        <v>21</v>
      </c>
      <c r="W12" s="77">
        <v>22</v>
      </c>
      <c r="X12" s="77">
        <v>23</v>
      </c>
      <c r="Y12" s="77">
        <v>24</v>
      </c>
      <c r="Z12" s="77">
        <v>25</v>
      </c>
      <c r="AA12" s="77">
        <v>26</v>
      </c>
      <c r="AB12" s="77">
        <v>27</v>
      </c>
      <c r="AC12" s="77">
        <v>28</v>
      </c>
      <c r="AD12" s="77">
        <v>29</v>
      </c>
      <c r="AE12" s="77">
        <v>30</v>
      </c>
      <c r="AF12" s="77">
        <v>31</v>
      </c>
      <c r="AG12" s="77">
        <v>32</v>
      </c>
      <c r="AH12" s="77">
        <v>33</v>
      </c>
      <c r="AI12" s="77">
        <v>34</v>
      </c>
      <c r="AJ12" s="77">
        <v>35</v>
      </c>
      <c r="AK12" s="77">
        <v>36</v>
      </c>
      <c r="AL12" s="78" t="s">
        <v>0</v>
      </c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ht="12.75">
      <c r="A13" s="54" t="s">
        <v>105</v>
      </c>
      <c r="B13" s="80">
        <f>B8*$A$17</f>
        <v>0</v>
      </c>
      <c r="C13" s="80">
        <f aca="true" t="shared" si="3" ref="C13:S13">C7*$A$17</f>
        <v>0</v>
      </c>
      <c r="D13" s="80">
        <f t="shared" si="3"/>
        <v>0</v>
      </c>
      <c r="E13" s="80">
        <f t="shared" si="3"/>
        <v>0</v>
      </c>
      <c r="F13" s="80">
        <f t="shared" si="3"/>
        <v>0</v>
      </c>
      <c r="G13" s="80">
        <f t="shared" si="3"/>
        <v>0</v>
      </c>
      <c r="H13" s="80">
        <f t="shared" si="3"/>
        <v>0</v>
      </c>
      <c r="I13" s="80">
        <f t="shared" si="3"/>
        <v>0</v>
      </c>
      <c r="J13" s="80">
        <f t="shared" si="3"/>
        <v>0</v>
      </c>
      <c r="K13" s="80">
        <f t="shared" si="3"/>
        <v>0</v>
      </c>
      <c r="L13" s="80">
        <f t="shared" si="3"/>
        <v>0</v>
      </c>
      <c r="M13" s="80">
        <f t="shared" si="3"/>
        <v>0</v>
      </c>
      <c r="N13" s="80">
        <f t="shared" si="3"/>
        <v>0</v>
      </c>
      <c r="O13" s="80">
        <f t="shared" si="3"/>
        <v>0</v>
      </c>
      <c r="P13" s="80">
        <f t="shared" si="3"/>
        <v>0</v>
      </c>
      <c r="Q13" s="80">
        <f t="shared" si="3"/>
        <v>0</v>
      </c>
      <c r="R13" s="80">
        <f t="shared" si="3"/>
        <v>0</v>
      </c>
      <c r="S13" s="80">
        <f t="shared" si="3"/>
        <v>0</v>
      </c>
      <c r="T13" s="80">
        <f aca="true" t="shared" si="4" ref="T13:AK13">T7*$A$17</f>
        <v>0</v>
      </c>
      <c r="U13" s="80">
        <f t="shared" si="4"/>
        <v>0</v>
      </c>
      <c r="V13" s="80">
        <f t="shared" si="4"/>
        <v>0</v>
      </c>
      <c r="W13" s="80">
        <f t="shared" si="4"/>
        <v>0</v>
      </c>
      <c r="X13" s="80">
        <f t="shared" si="4"/>
        <v>0</v>
      </c>
      <c r="Y13" s="80">
        <f t="shared" si="4"/>
        <v>0</v>
      </c>
      <c r="Z13" s="80">
        <f t="shared" si="4"/>
        <v>0</v>
      </c>
      <c r="AA13" s="80">
        <f t="shared" si="4"/>
        <v>0</v>
      </c>
      <c r="AB13" s="80">
        <f t="shared" si="4"/>
        <v>0</v>
      </c>
      <c r="AC13" s="80">
        <f t="shared" si="4"/>
        <v>0</v>
      </c>
      <c r="AD13" s="80">
        <f t="shared" si="4"/>
        <v>0</v>
      </c>
      <c r="AE13" s="80">
        <f t="shared" si="4"/>
        <v>0</v>
      </c>
      <c r="AF13" s="80">
        <f t="shared" si="4"/>
        <v>0</v>
      </c>
      <c r="AG13" s="80">
        <f t="shared" si="4"/>
        <v>0</v>
      </c>
      <c r="AH13" s="80">
        <f t="shared" si="4"/>
        <v>0</v>
      </c>
      <c r="AI13" s="80">
        <f t="shared" si="4"/>
        <v>0</v>
      </c>
      <c r="AJ13" s="80">
        <f t="shared" si="4"/>
        <v>0</v>
      </c>
      <c r="AK13" s="80">
        <f t="shared" si="4"/>
        <v>0</v>
      </c>
      <c r="AL13" s="81">
        <f>SUM(B13:AK13)</f>
        <v>0</v>
      </c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ht="13.5" thickBot="1">
      <c r="A14" s="56" t="s">
        <v>73</v>
      </c>
      <c r="B14" s="79">
        <f>B13</f>
        <v>0</v>
      </c>
      <c r="C14" s="79">
        <f>C13+B14</f>
        <v>0</v>
      </c>
      <c r="D14" s="79">
        <f aca="true" t="shared" si="5" ref="D14:M14">D13+C14</f>
        <v>0</v>
      </c>
      <c r="E14" s="79">
        <f t="shared" si="5"/>
        <v>0</v>
      </c>
      <c r="F14" s="79">
        <f t="shared" si="5"/>
        <v>0</v>
      </c>
      <c r="G14" s="79">
        <f t="shared" si="5"/>
        <v>0</v>
      </c>
      <c r="H14" s="79">
        <f t="shared" si="5"/>
        <v>0</v>
      </c>
      <c r="I14" s="79">
        <f t="shared" si="5"/>
        <v>0</v>
      </c>
      <c r="J14" s="79">
        <f t="shared" si="5"/>
        <v>0</v>
      </c>
      <c r="K14" s="79">
        <f t="shared" si="5"/>
        <v>0</v>
      </c>
      <c r="L14" s="79">
        <f t="shared" si="5"/>
        <v>0</v>
      </c>
      <c r="M14" s="79">
        <f t="shared" si="5"/>
        <v>0</v>
      </c>
      <c r="N14" s="79">
        <f aca="true" t="shared" si="6" ref="N14:T14">N13+M14</f>
        <v>0</v>
      </c>
      <c r="O14" s="79">
        <f t="shared" si="6"/>
        <v>0</v>
      </c>
      <c r="P14" s="79">
        <f t="shared" si="6"/>
        <v>0</v>
      </c>
      <c r="Q14" s="79">
        <f t="shared" si="6"/>
        <v>0</v>
      </c>
      <c r="R14" s="79">
        <f t="shared" si="6"/>
        <v>0</v>
      </c>
      <c r="S14" s="79">
        <f t="shared" si="6"/>
        <v>0</v>
      </c>
      <c r="T14" s="79">
        <f t="shared" si="6"/>
        <v>0</v>
      </c>
      <c r="U14" s="79">
        <f aca="true" t="shared" si="7" ref="U14:AK14">U13+T14</f>
        <v>0</v>
      </c>
      <c r="V14" s="79">
        <f t="shared" si="7"/>
        <v>0</v>
      </c>
      <c r="W14" s="79">
        <f t="shared" si="7"/>
        <v>0</v>
      </c>
      <c r="X14" s="79">
        <f t="shared" si="7"/>
        <v>0</v>
      </c>
      <c r="Y14" s="79">
        <f t="shared" si="7"/>
        <v>0</v>
      </c>
      <c r="Z14" s="79">
        <f t="shared" si="7"/>
        <v>0</v>
      </c>
      <c r="AA14" s="79">
        <f t="shared" si="7"/>
        <v>0</v>
      </c>
      <c r="AB14" s="79">
        <f t="shared" si="7"/>
        <v>0</v>
      </c>
      <c r="AC14" s="79">
        <f t="shared" si="7"/>
        <v>0</v>
      </c>
      <c r="AD14" s="79">
        <f t="shared" si="7"/>
        <v>0</v>
      </c>
      <c r="AE14" s="79">
        <f t="shared" si="7"/>
        <v>0</v>
      </c>
      <c r="AF14" s="79">
        <f t="shared" si="7"/>
        <v>0</v>
      </c>
      <c r="AG14" s="79">
        <f t="shared" si="7"/>
        <v>0</v>
      </c>
      <c r="AH14" s="79">
        <f t="shared" si="7"/>
        <v>0</v>
      </c>
      <c r="AI14" s="79">
        <f t="shared" si="7"/>
        <v>0</v>
      </c>
      <c r="AJ14" s="79">
        <f t="shared" si="7"/>
        <v>0</v>
      </c>
      <c r="AK14" s="79">
        <f t="shared" si="7"/>
        <v>0</v>
      </c>
      <c r="AL14" s="82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ht="12.75" thickBot="1"/>
    <row r="16" spans="1:11" ht="17.25">
      <c r="A16" s="45" t="s">
        <v>106</v>
      </c>
      <c r="B16" s="148"/>
      <c r="C16" s="148"/>
      <c r="D16" s="14"/>
      <c r="E16" s="14"/>
      <c r="F16" s="14"/>
      <c r="G16" s="14"/>
      <c r="H16" s="14"/>
      <c r="I16" s="14"/>
      <c r="J16" s="14"/>
      <c r="K16" s="14"/>
    </row>
    <row r="17" spans="1:11" ht="12.75">
      <c r="A17" s="83">
        <f>((B20*B21))+((B20*B21)*B22)</f>
        <v>0</v>
      </c>
      <c r="B17" s="84"/>
      <c r="C17" s="85"/>
      <c r="D17" s="14"/>
      <c r="E17" s="14"/>
      <c r="F17" s="14"/>
      <c r="G17" s="23"/>
      <c r="H17" s="14"/>
      <c r="I17" s="14"/>
      <c r="J17" s="14"/>
      <c r="K17" s="14"/>
    </row>
    <row r="18" spans="1:11" ht="12.75">
      <c r="A18" s="86" t="s">
        <v>107</v>
      </c>
      <c r="B18" s="84"/>
      <c r="C18" s="85"/>
      <c r="D18" s="14"/>
      <c r="E18" s="14"/>
      <c r="F18" s="14"/>
      <c r="G18" s="23"/>
      <c r="H18" s="14"/>
      <c r="I18" s="14"/>
      <c r="J18" s="14"/>
      <c r="K18" s="14"/>
    </row>
    <row r="19" spans="1:11" ht="12.75" thickBot="1">
      <c r="A19" s="91"/>
      <c r="B19" s="92"/>
      <c r="C19" s="93"/>
      <c r="D19" s="14"/>
      <c r="E19" s="14"/>
      <c r="F19" s="14"/>
      <c r="G19" s="23"/>
      <c r="H19" s="14"/>
      <c r="I19" s="14"/>
      <c r="J19" s="14"/>
      <c r="K19" s="14"/>
    </row>
    <row r="20" spans="1:11" ht="12.75">
      <c r="A20" s="87" t="s">
        <v>15</v>
      </c>
      <c r="B20" s="94">
        <f>INICIO!D13</f>
        <v>0</v>
      </c>
      <c r="C20" s="85"/>
      <c r="D20" s="14"/>
      <c r="E20" s="14"/>
      <c r="F20" s="14"/>
      <c r="G20" s="23"/>
      <c r="H20" s="14"/>
      <c r="I20" s="14"/>
      <c r="J20" s="14"/>
      <c r="K20" s="14"/>
    </row>
    <row r="21" spans="1:11" ht="12.75">
      <c r="A21" s="88" t="s">
        <v>108</v>
      </c>
      <c r="B21" s="95">
        <f>INICIO!D17</f>
        <v>0</v>
      </c>
      <c r="C21" s="85"/>
      <c r="D21" s="14"/>
      <c r="E21" s="14"/>
      <c r="F21" s="14"/>
      <c r="G21" s="23"/>
      <c r="H21" s="14"/>
      <c r="I21" s="14"/>
      <c r="J21" s="14"/>
      <c r="K21" s="14"/>
    </row>
    <row r="22" spans="1:11" ht="12.75">
      <c r="A22" s="89" t="s">
        <v>109</v>
      </c>
      <c r="B22" s="96">
        <f>INICIO!D43</f>
        <v>0</v>
      </c>
      <c r="C22" s="85"/>
      <c r="D22" s="14"/>
      <c r="E22" s="14"/>
      <c r="F22" s="14"/>
      <c r="G22" s="14"/>
      <c r="H22" s="14"/>
      <c r="I22" s="14"/>
      <c r="J22" s="14"/>
      <c r="K22" s="14"/>
    </row>
    <row r="23" spans="1:11" ht="12.75">
      <c r="A23" s="31"/>
      <c r="B23" s="95"/>
      <c r="C23" s="85"/>
      <c r="D23" s="14"/>
      <c r="E23" s="14"/>
      <c r="F23" s="14"/>
      <c r="G23" s="14"/>
      <c r="H23" s="14"/>
      <c r="I23" s="14"/>
      <c r="J23" s="14"/>
      <c r="K23" s="14"/>
    </row>
    <row r="24" spans="1:11" ht="12.75">
      <c r="A24" s="31"/>
      <c r="B24" s="95"/>
      <c r="C24" s="85"/>
      <c r="D24" s="14"/>
      <c r="E24" s="14"/>
      <c r="F24" s="14"/>
      <c r="G24" s="14"/>
      <c r="H24" s="14"/>
      <c r="I24" s="14"/>
      <c r="J24" s="14"/>
      <c r="K24" s="14"/>
    </row>
    <row r="25" spans="1:11" ht="12.75">
      <c r="A25" s="31"/>
      <c r="B25" s="95"/>
      <c r="C25" s="85"/>
      <c r="D25" s="14"/>
      <c r="E25" s="14"/>
      <c r="F25" s="14"/>
      <c r="G25" s="14"/>
      <c r="H25" s="14"/>
      <c r="I25" s="14"/>
      <c r="J25" s="14"/>
      <c r="K25" s="14"/>
    </row>
    <row r="26" spans="1:11" ht="12.75">
      <c r="A26" s="31"/>
      <c r="B26" s="95"/>
      <c r="C26" s="85"/>
      <c r="D26" s="14"/>
      <c r="E26" s="14"/>
      <c r="F26" s="14"/>
      <c r="G26" s="14"/>
      <c r="H26" s="14"/>
      <c r="I26" s="14"/>
      <c r="J26" s="14"/>
      <c r="K26" s="14"/>
    </row>
    <row r="27" spans="1:11" ht="12.75" thickBot="1">
      <c r="A27" s="34"/>
      <c r="B27" s="97"/>
      <c r="C27" s="90"/>
      <c r="D27" s="14"/>
      <c r="E27" s="14"/>
      <c r="F27" s="14"/>
      <c r="G27" s="14"/>
      <c r="H27" s="14"/>
      <c r="I27" s="14"/>
      <c r="J27" s="14"/>
      <c r="K27" s="14"/>
    </row>
  </sheetData>
  <sheetProtection/>
  <printOptions/>
  <pageMargins left="0.57" right="0.73" top="0.8661417322834646" bottom="0.984251968503937" header="0.39" footer="0.5905511811023623"/>
  <pageSetup fitToHeight="1" fitToWidth="1" horizontalDpi="300" verticalDpi="300" orientation="landscape" paperSize="5" scale="35" r:id="rId1"/>
  <headerFooter alignWithMargins="0">
    <oddFooter>&amp;C&amp;D - Proyectos Inmobiliarios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"/>
  <sheetViews>
    <sheetView showGridLines="0" zoomScale="75" zoomScaleNormal="75" zoomScalePageLayoutView="0" workbookViewId="0" topLeftCell="A1">
      <selection activeCell="A9" sqref="A9"/>
    </sheetView>
  </sheetViews>
  <sheetFormatPr defaultColWidth="11.421875" defaultRowHeight="12.75"/>
  <cols>
    <col min="1" max="1" width="41.00390625" style="0" customWidth="1"/>
    <col min="2" max="2" width="11.57421875" style="0" bestFit="1" customWidth="1"/>
    <col min="3" max="3" width="12.28125" style="0" bestFit="1" customWidth="1"/>
    <col min="4" max="4" width="13.8515625" style="0" customWidth="1"/>
    <col min="5" max="5" width="12.7109375" style="0" bestFit="1" customWidth="1"/>
    <col min="6" max="6" width="15.140625" style="0" customWidth="1"/>
    <col min="7" max="7" width="16.00390625" style="0" customWidth="1"/>
    <col min="8" max="8" width="11.57421875" style="0" customWidth="1"/>
    <col min="9" max="9" width="12.28125" style="0" bestFit="1" customWidth="1"/>
    <col min="10" max="10" width="13.7109375" style="0" customWidth="1"/>
    <col min="11" max="12" width="11.28125" style="0" customWidth="1"/>
    <col min="13" max="15" width="12.28125" style="0" bestFit="1" customWidth="1"/>
    <col min="16" max="16" width="14.00390625" style="0" customWidth="1"/>
    <col min="17" max="17" width="12.28125" style="0" bestFit="1" customWidth="1"/>
    <col min="18" max="18" width="12.8515625" style="0" customWidth="1"/>
    <col min="19" max="19" width="12.28125" style="0" bestFit="1" customWidth="1"/>
    <col min="20" max="22" width="13.8515625" style="0" bestFit="1" customWidth="1"/>
    <col min="23" max="36" width="12.28125" style="0" bestFit="1" customWidth="1"/>
    <col min="37" max="37" width="11.8515625" style="0" customWidth="1"/>
    <col min="38" max="38" width="17.7109375" style="0" bestFit="1" customWidth="1"/>
    <col min="40" max="40" width="12.28125" style="0" bestFit="1" customWidth="1"/>
    <col min="45" max="45" width="13.140625" style="0" customWidth="1"/>
    <col min="58" max="58" width="11.57421875" style="0" customWidth="1"/>
  </cols>
  <sheetData>
    <row r="1" spans="1:38" ht="22.5">
      <c r="A1" s="28" t="s">
        <v>74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</row>
    <row r="2" ht="15" thickBot="1">
      <c r="A2" s="15"/>
    </row>
    <row r="3" spans="1:38" ht="15" thickBot="1">
      <c r="A3" s="15"/>
      <c r="B3" s="40" t="s">
        <v>113</v>
      </c>
      <c r="C3" s="41"/>
      <c r="D3" s="42"/>
      <c r="F3" s="43" t="s">
        <v>134</v>
      </c>
      <c r="G3" s="44"/>
      <c r="I3" s="43" t="s">
        <v>139</v>
      </c>
      <c r="J3" s="44"/>
      <c r="K3" s="22"/>
      <c r="L3" s="43" t="s">
        <v>140</v>
      </c>
      <c r="M3" s="44"/>
      <c r="O3" s="43" t="s">
        <v>144</v>
      </c>
      <c r="P3" s="44"/>
      <c r="R3" s="43" t="s">
        <v>143</v>
      </c>
      <c r="S3" s="44"/>
      <c r="T3" s="44"/>
      <c r="V3" s="43" t="s">
        <v>137</v>
      </c>
      <c r="W3" s="44"/>
      <c r="AJ3" s="21"/>
      <c r="AK3" s="21"/>
      <c r="AL3" s="21"/>
    </row>
    <row r="4" spans="1:38" ht="15">
      <c r="A4" s="15"/>
      <c r="B4" s="37"/>
      <c r="C4" s="35"/>
      <c r="D4" s="36"/>
      <c r="F4" s="32" t="s">
        <v>135</v>
      </c>
      <c r="G4" s="32" t="s">
        <v>2</v>
      </c>
      <c r="I4" s="350" t="s">
        <v>141</v>
      </c>
      <c r="J4" s="350" t="s">
        <v>142</v>
      </c>
      <c r="K4" s="8"/>
      <c r="L4" s="350" t="s">
        <v>129</v>
      </c>
      <c r="M4" s="350" t="s">
        <v>142</v>
      </c>
      <c r="O4" s="350"/>
      <c r="P4" s="350"/>
      <c r="R4" s="350" t="s">
        <v>145</v>
      </c>
      <c r="S4" s="350" t="s">
        <v>146</v>
      </c>
      <c r="T4" s="350" t="s">
        <v>142</v>
      </c>
      <c r="V4" s="350" t="s">
        <v>141</v>
      </c>
      <c r="W4" s="350" t="s">
        <v>142</v>
      </c>
      <c r="AJ4" s="22"/>
      <c r="AK4" s="22"/>
      <c r="AL4" s="22"/>
    </row>
    <row r="5" spans="1:38" ht="15">
      <c r="A5" s="15"/>
      <c r="B5" s="149" t="s">
        <v>110</v>
      </c>
      <c r="C5" s="35">
        <f>INICIO!Q13</f>
        <v>0</v>
      </c>
      <c r="D5" s="36">
        <f>C5*$G$10</f>
        <v>0</v>
      </c>
      <c r="F5" s="32" t="s">
        <v>1</v>
      </c>
      <c r="G5" s="32" t="s">
        <v>0</v>
      </c>
      <c r="I5" s="351"/>
      <c r="J5" s="351"/>
      <c r="K5" s="8"/>
      <c r="L5" s="351"/>
      <c r="M5" s="351"/>
      <c r="O5" s="351"/>
      <c r="P5" s="351"/>
      <c r="R5" s="351"/>
      <c r="S5" s="351"/>
      <c r="T5" s="351"/>
      <c r="V5" s="351"/>
      <c r="W5" s="351"/>
      <c r="AJ5" s="22"/>
      <c r="AK5" s="22"/>
      <c r="AL5" s="22"/>
    </row>
    <row r="6" spans="1:38" ht="25.5">
      <c r="A6" s="15"/>
      <c r="B6" s="149" t="s">
        <v>44</v>
      </c>
      <c r="C6" s="35">
        <f>INICIO!Q14</f>
        <v>0</v>
      </c>
      <c r="D6" s="36">
        <f>C6*$G$10</f>
        <v>0</v>
      </c>
      <c r="F6" s="310" t="s">
        <v>139</v>
      </c>
      <c r="G6" s="33">
        <f>+J10</f>
        <v>0</v>
      </c>
      <c r="I6" s="353">
        <f>+INICIO!D15</f>
        <v>0</v>
      </c>
      <c r="J6" s="355">
        <f>+INICIO!D19</f>
        <v>0</v>
      </c>
      <c r="K6" s="24"/>
      <c r="L6" s="353">
        <f>+INICIO!Q39</f>
        <v>0</v>
      </c>
      <c r="M6" s="355">
        <f>+INICIO!Q40</f>
        <v>0</v>
      </c>
      <c r="O6" s="353"/>
      <c r="P6" s="355"/>
      <c r="R6" s="312" t="s">
        <v>126</v>
      </c>
      <c r="S6" s="80">
        <f>+INICIO!Q34</f>
        <v>0</v>
      </c>
      <c r="T6" s="46">
        <f>+INICIO!Q35</f>
        <v>0</v>
      </c>
      <c r="V6" s="353">
        <f>+INICIO!Q44</f>
        <v>0</v>
      </c>
      <c r="W6" s="355">
        <f>+INICIO!Q45</f>
        <v>0</v>
      </c>
      <c r="AJ6" s="26"/>
      <c r="AK6" s="22"/>
      <c r="AL6" s="26"/>
    </row>
    <row r="7" spans="1:38" ht="15">
      <c r="A7" s="15"/>
      <c r="B7" s="149" t="s">
        <v>111</v>
      </c>
      <c r="C7" s="35">
        <f>INICIO!Q15</f>
        <v>0</v>
      </c>
      <c r="D7" s="36">
        <f>C7*$G$10</f>
        <v>0</v>
      </c>
      <c r="F7" s="32" t="s">
        <v>137</v>
      </c>
      <c r="G7" s="316">
        <f>+W10</f>
        <v>0</v>
      </c>
      <c r="I7" s="353"/>
      <c r="J7" s="355"/>
      <c r="K7" s="8"/>
      <c r="L7" s="353"/>
      <c r="M7" s="355"/>
      <c r="O7" s="353"/>
      <c r="P7" s="355"/>
      <c r="R7" s="312"/>
      <c r="S7" s="46"/>
      <c r="T7" s="46"/>
      <c r="V7" s="353"/>
      <c r="W7" s="355"/>
      <c r="AJ7" s="26"/>
      <c r="AK7" s="22"/>
      <c r="AL7" s="26"/>
    </row>
    <row r="8" spans="1:38" ht="15">
      <c r="A8" s="15"/>
      <c r="B8" s="149"/>
      <c r="C8" s="35"/>
      <c r="D8" s="36"/>
      <c r="F8" s="32" t="s">
        <v>138</v>
      </c>
      <c r="G8" s="316">
        <f>+S10</f>
        <v>0</v>
      </c>
      <c r="I8" s="353"/>
      <c r="J8" s="355"/>
      <c r="K8" s="8"/>
      <c r="L8" s="353"/>
      <c r="M8" s="355"/>
      <c r="O8" s="353"/>
      <c r="P8" s="355"/>
      <c r="R8" s="312" t="s">
        <v>124</v>
      </c>
      <c r="S8" s="80">
        <f>+INICIO!Q32</f>
        <v>0</v>
      </c>
      <c r="T8" s="46">
        <f>+INICIO!Q32</f>
        <v>0</v>
      </c>
      <c r="V8" s="353"/>
      <c r="W8" s="355"/>
      <c r="AJ8" s="22"/>
      <c r="AK8" s="22"/>
      <c r="AL8" s="22"/>
    </row>
    <row r="9" spans="2:38" ht="38.25" thickBot="1">
      <c r="B9" s="150" t="s">
        <v>112</v>
      </c>
      <c r="C9" s="38">
        <f>SUM(C5:C8)</f>
        <v>0</v>
      </c>
      <c r="D9" s="39">
        <f>SUM(D5:D8)</f>
        <v>0</v>
      </c>
      <c r="F9" s="311" t="s">
        <v>140</v>
      </c>
      <c r="G9" s="316">
        <f>+M10</f>
        <v>0</v>
      </c>
      <c r="I9" s="354"/>
      <c r="J9" s="356"/>
      <c r="K9" s="8"/>
      <c r="L9" s="354"/>
      <c r="M9" s="356"/>
      <c r="O9" s="354"/>
      <c r="P9" s="356"/>
      <c r="R9" s="314"/>
      <c r="S9" s="315"/>
      <c r="T9" s="315"/>
      <c r="V9" s="354"/>
      <c r="W9" s="356"/>
      <c r="AJ9" s="22"/>
      <c r="AK9" s="22"/>
      <c r="AL9" s="22"/>
    </row>
    <row r="10" spans="2:38" ht="46.5" customHeight="1" thickTop="1">
      <c r="B10" s="307"/>
      <c r="C10" s="308"/>
      <c r="D10" s="33"/>
      <c r="F10" s="317" t="s">
        <v>136</v>
      </c>
      <c r="G10" s="318">
        <f>+G6+G7+G8+G9+P10</f>
        <v>0</v>
      </c>
      <c r="I10" s="309" t="s">
        <v>136</v>
      </c>
      <c r="J10" s="313">
        <f>+I6*J6</f>
        <v>0</v>
      </c>
      <c r="K10" s="8"/>
      <c r="L10" s="309" t="s">
        <v>136</v>
      </c>
      <c r="M10" s="313">
        <f>+L6*M6</f>
        <v>0</v>
      </c>
      <c r="O10" s="309" t="s">
        <v>136</v>
      </c>
      <c r="P10" s="313">
        <f>+INICIO!Q48</f>
        <v>0</v>
      </c>
      <c r="R10" s="309" t="s">
        <v>136</v>
      </c>
      <c r="S10" s="352">
        <f>+(S6*T6)+S8*T8</f>
        <v>0</v>
      </c>
      <c r="T10" s="352"/>
      <c r="V10" s="309" t="s">
        <v>136</v>
      </c>
      <c r="W10" s="313">
        <f>+V6*W6</f>
        <v>0</v>
      </c>
      <c r="AJ10" s="22"/>
      <c r="AK10" s="22"/>
      <c r="AL10" s="22"/>
    </row>
    <row r="11" ht="12.75" thickBot="1"/>
    <row r="12" spans="1:38" ht="18" thickBot="1">
      <c r="A12" s="51" t="s">
        <v>114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7" t="s">
        <v>0</v>
      </c>
    </row>
    <row r="13" spans="1:38" ht="12.75">
      <c r="A13" s="53" t="s">
        <v>37</v>
      </c>
      <c r="B13" s="50">
        <v>1</v>
      </c>
      <c r="C13" s="50">
        <v>2</v>
      </c>
      <c r="D13" s="50">
        <v>3</v>
      </c>
      <c r="E13" s="50">
        <v>4</v>
      </c>
      <c r="F13" s="50">
        <v>5</v>
      </c>
      <c r="G13" s="50">
        <v>6</v>
      </c>
      <c r="H13" s="50">
        <v>7</v>
      </c>
      <c r="I13" s="50">
        <v>8</v>
      </c>
      <c r="J13" s="50">
        <v>9</v>
      </c>
      <c r="K13" s="50">
        <v>10</v>
      </c>
      <c r="L13" s="50">
        <v>11</v>
      </c>
      <c r="M13" s="50">
        <v>12</v>
      </c>
      <c r="N13" s="50">
        <v>13</v>
      </c>
      <c r="O13" s="50">
        <v>14</v>
      </c>
      <c r="P13" s="50">
        <v>15</v>
      </c>
      <c r="Q13" s="50">
        <v>16</v>
      </c>
      <c r="R13" s="50">
        <v>17</v>
      </c>
      <c r="S13" s="50">
        <v>18</v>
      </c>
      <c r="T13" s="50">
        <v>19</v>
      </c>
      <c r="U13" s="50">
        <v>20</v>
      </c>
      <c r="V13" s="50">
        <v>21</v>
      </c>
      <c r="W13" s="50">
        <v>22</v>
      </c>
      <c r="X13" s="50">
        <v>23</v>
      </c>
      <c r="Y13" s="50">
        <v>24</v>
      </c>
      <c r="Z13" s="50">
        <v>25</v>
      </c>
      <c r="AA13" s="50">
        <v>26</v>
      </c>
      <c r="AB13" s="50">
        <v>27</v>
      </c>
      <c r="AC13" s="50">
        <v>28</v>
      </c>
      <c r="AD13" s="50">
        <v>29</v>
      </c>
      <c r="AE13" s="50">
        <v>30</v>
      </c>
      <c r="AF13" s="50">
        <v>31</v>
      </c>
      <c r="AG13" s="50">
        <v>32</v>
      </c>
      <c r="AH13" s="50">
        <v>33</v>
      </c>
      <c r="AI13" s="50">
        <v>34</v>
      </c>
      <c r="AJ13" s="50">
        <v>35</v>
      </c>
      <c r="AK13" s="50">
        <v>36</v>
      </c>
      <c r="AL13" s="58"/>
    </row>
    <row r="14" spans="1:38" ht="12.75">
      <c r="A14" s="54" t="s">
        <v>110</v>
      </c>
      <c r="B14" s="46">
        <f>$D$5*B26</f>
        <v>0</v>
      </c>
      <c r="C14" s="46">
        <f>$D$5*C26</f>
        <v>0</v>
      </c>
      <c r="D14" s="46">
        <f aca="true" t="shared" si="0" ref="D14:AK14">$D$5*D26</f>
        <v>0</v>
      </c>
      <c r="E14" s="46">
        <f t="shared" si="0"/>
        <v>0</v>
      </c>
      <c r="F14" s="46">
        <f t="shared" si="0"/>
        <v>0</v>
      </c>
      <c r="G14" s="46">
        <f t="shared" si="0"/>
        <v>0</v>
      </c>
      <c r="H14" s="46">
        <f t="shared" si="0"/>
        <v>0</v>
      </c>
      <c r="I14" s="46">
        <f t="shared" si="0"/>
        <v>0</v>
      </c>
      <c r="J14" s="46">
        <f t="shared" si="0"/>
        <v>0</v>
      </c>
      <c r="K14" s="46">
        <f t="shared" si="0"/>
        <v>0</v>
      </c>
      <c r="L14" s="46">
        <f t="shared" si="0"/>
        <v>0</v>
      </c>
      <c r="M14" s="46">
        <f t="shared" si="0"/>
        <v>0</v>
      </c>
      <c r="N14" s="46">
        <f t="shared" si="0"/>
        <v>0</v>
      </c>
      <c r="O14" s="46">
        <f t="shared" si="0"/>
        <v>0</v>
      </c>
      <c r="P14" s="46">
        <f t="shared" si="0"/>
        <v>0</v>
      </c>
      <c r="Q14" s="46">
        <f t="shared" si="0"/>
        <v>0</v>
      </c>
      <c r="R14" s="46">
        <f t="shared" si="0"/>
        <v>0</v>
      </c>
      <c r="S14" s="46">
        <f t="shared" si="0"/>
        <v>0</v>
      </c>
      <c r="T14" s="46">
        <f t="shared" si="0"/>
        <v>0</v>
      </c>
      <c r="U14" s="46">
        <f t="shared" si="0"/>
        <v>0</v>
      </c>
      <c r="V14" s="46">
        <f t="shared" si="0"/>
        <v>0</v>
      </c>
      <c r="W14" s="46">
        <f t="shared" si="0"/>
        <v>0</v>
      </c>
      <c r="X14" s="46">
        <f t="shared" si="0"/>
        <v>0</v>
      </c>
      <c r="Y14" s="46">
        <f t="shared" si="0"/>
        <v>0</v>
      </c>
      <c r="Z14" s="46">
        <f t="shared" si="0"/>
        <v>0</v>
      </c>
      <c r="AA14" s="46">
        <f t="shared" si="0"/>
        <v>0</v>
      </c>
      <c r="AB14" s="46">
        <f t="shared" si="0"/>
        <v>0</v>
      </c>
      <c r="AC14" s="46">
        <f t="shared" si="0"/>
        <v>0</v>
      </c>
      <c r="AD14" s="46">
        <f t="shared" si="0"/>
        <v>0</v>
      </c>
      <c r="AE14" s="46">
        <f t="shared" si="0"/>
        <v>0</v>
      </c>
      <c r="AF14" s="46">
        <f t="shared" si="0"/>
        <v>0</v>
      </c>
      <c r="AG14" s="46">
        <f t="shared" si="0"/>
        <v>0</v>
      </c>
      <c r="AH14" s="46">
        <f t="shared" si="0"/>
        <v>0</v>
      </c>
      <c r="AI14" s="46">
        <f t="shared" si="0"/>
        <v>0</v>
      </c>
      <c r="AJ14" s="46">
        <f t="shared" si="0"/>
        <v>0</v>
      </c>
      <c r="AK14" s="46">
        <f t="shared" si="0"/>
        <v>0</v>
      </c>
      <c r="AL14" s="59">
        <f aca="true" t="shared" si="1" ref="AL14:AL19">SUM(B14:AK14)</f>
        <v>0</v>
      </c>
    </row>
    <row r="15" spans="1:38" ht="12.75">
      <c r="A15" s="54" t="s">
        <v>44</v>
      </c>
      <c r="B15" s="46">
        <f>$D$6*B26/(INICIO!$Q$27-B13)</f>
        <v>0</v>
      </c>
      <c r="C15" s="46">
        <f>IF(C13&lt;INICIO!$Q$27,$D$6*C26/(INICIO!$Q$27-C13)+B15,'PLAN DE VENTAS'!$D$6*'PLAN DE VENTAS'!C26)</f>
        <v>0</v>
      </c>
      <c r="D15" s="46">
        <f>IF(D13&lt;INICIO!$Q$27,$D$6*D26/(INICIO!$Q$27-D13)+C15,'PLAN DE VENTAS'!$D$6*'PLAN DE VENTAS'!D26)</f>
        <v>0</v>
      </c>
      <c r="E15" s="46">
        <f>IF(E13&lt;INICIO!$Q$27,$D$6*E26/(INICIO!$Q$27-E13)+D15,'PLAN DE VENTAS'!$D$6*'PLAN DE VENTAS'!E26)</f>
        <v>0</v>
      </c>
      <c r="F15" s="46">
        <f>IF(F13&lt;INICIO!$Q$27,$D$6*F26/(INICIO!$Q$27-F13)+E15,'PLAN DE VENTAS'!$D$6*'PLAN DE VENTAS'!F26)</f>
        <v>0</v>
      </c>
      <c r="G15" s="46">
        <f>IF(G13&lt;INICIO!$Q$27,$D$6*G26/(INICIO!$Q$27-G13)+F15,'PLAN DE VENTAS'!$D$6*'PLAN DE VENTAS'!G26)</f>
        <v>0</v>
      </c>
      <c r="H15" s="46">
        <f>IF(H13&lt;INICIO!$Q$27,$D$6*H26/(INICIO!$Q$27-H13)+G15,'PLAN DE VENTAS'!$D$6*'PLAN DE VENTAS'!H26)</f>
        <v>0</v>
      </c>
      <c r="I15" s="46">
        <f>IF(I13&lt;INICIO!$Q$27,$D$6*I26/(INICIO!$Q$27-I13)+H15,'PLAN DE VENTAS'!$D$6*'PLAN DE VENTAS'!I26)</f>
        <v>0</v>
      </c>
      <c r="J15" s="46">
        <f>IF(J13&lt;INICIO!$Q$27,$D$6*J26/(INICIO!$Q$27-J13)+I15,'PLAN DE VENTAS'!$D$6*'PLAN DE VENTAS'!J26)</f>
        <v>0</v>
      </c>
      <c r="K15" s="46">
        <f>IF(K13&lt;INICIO!$Q$27,$D$6*K26/(INICIO!$Q$27-K13)+J15,'PLAN DE VENTAS'!$D$6*'PLAN DE VENTAS'!K26)</f>
        <v>0</v>
      </c>
      <c r="L15" s="46">
        <f>IF(L13&lt;INICIO!$Q$27,$D$6*L26/(INICIO!$Q$27-L13)+K15,'PLAN DE VENTAS'!$D$6*'PLAN DE VENTAS'!L26)</f>
        <v>0</v>
      </c>
      <c r="M15" s="46">
        <f>IF(M13&lt;INICIO!$Q$27,$D$6*M26/(INICIO!$Q$27-M13)+L15,'PLAN DE VENTAS'!$D$6*'PLAN DE VENTAS'!M26)</f>
        <v>0</v>
      </c>
      <c r="N15" s="46">
        <f>IF(N13&lt;INICIO!$Q$27,$D$6*N26/(INICIO!$Q$27-N13)+M15,'PLAN DE VENTAS'!$D$6*'PLAN DE VENTAS'!N26)</f>
        <v>0</v>
      </c>
      <c r="O15" s="46">
        <f>IF(O13&lt;INICIO!$Q$27,$D$6*O26/(INICIO!$Q$27-O13)+N15,'PLAN DE VENTAS'!$D$6*'PLAN DE VENTAS'!O26)</f>
        <v>0</v>
      </c>
      <c r="P15" s="46">
        <f>IF(P13&lt;INICIO!$Q$27,$D$6*P26/(INICIO!$Q$27-P13)+O15,'PLAN DE VENTAS'!$D$6*'PLAN DE VENTAS'!P26)</f>
        <v>0</v>
      </c>
      <c r="Q15" s="46">
        <f>IF(Q13&lt;INICIO!$Q$27,$D$6*Q26/(INICIO!$Q$27-Q13)+P15,'PLAN DE VENTAS'!$D$6*'PLAN DE VENTAS'!Q26)</f>
        <v>0</v>
      </c>
      <c r="R15" s="46">
        <f>IF(R13&lt;INICIO!$Q$27,$D$6*R26/(INICIO!$Q$27-R13)+Q15,'PLAN DE VENTAS'!$D$6*'PLAN DE VENTAS'!R26)</f>
        <v>0</v>
      </c>
      <c r="S15" s="46">
        <f>IF(S13&lt;INICIO!$Q$27,$D$6*S26/(INICIO!$Q$27-S13)+R15,'PLAN DE VENTAS'!$D$6*'PLAN DE VENTAS'!S26)</f>
        <v>0</v>
      </c>
      <c r="T15" s="46">
        <f>IF(T13&lt;INICIO!$Q$27,$D$6*T26/(INICIO!$Q$27-T13)+S15,'PLAN DE VENTAS'!$D$6*'PLAN DE VENTAS'!T26)</f>
        <v>0</v>
      </c>
      <c r="U15" s="46">
        <f>IF(U13&lt;INICIO!$Q$27,$D$6*U26/(INICIO!$Q$27-U13)+T15,'PLAN DE VENTAS'!$D$6*'PLAN DE VENTAS'!U26)</f>
        <v>0</v>
      </c>
      <c r="V15" s="46">
        <f>IF(V13&lt;INICIO!$Q$27,$D$6*V26/(INICIO!$Q$27-V13)+U15,'PLAN DE VENTAS'!$D$6*'PLAN DE VENTAS'!V26)</f>
        <v>0</v>
      </c>
      <c r="W15" s="46">
        <f>IF(W13&lt;INICIO!$Q$27,$D$6*W26/(INICIO!$Q$27-W13)+V15,'PLAN DE VENTAS'!$D$6*'PLAN DE VENTAS'!W26)</f>
        <v>0</v>
      </c>
      <c r="X15" s="46">
        <f>IF(X13&lt;INICIO!$Q$27,$D$6*X26/(INICIO!$Q$27-X13)+W15,'PLAN DE VENTAS'!$D$6*'PLAN DE VENTAS'!X26)</f>
        <v>0</v>
      </c>
      <c r="Y15" s="46">
        <f>IF(Y13&lt;INICIO!$Q$27,$D$6*Y26/(INICIO!$Q$27-Y13)+X15,'PLAN DE VENTAS'!$D$6*'PLAN DE VENTAS'!Y26)</f>
        <v>0</v>
      </c>
      <c r="Z15" s="46">
        <f>IF(Z13&lt;INICIO!$Q$27,$D$6*Z26/(INICIO!$Q$27-Z13)+Y15,'PLAN DE VENTAS'!$D$6*'PLAN DE VENTAS'!Z26)</f>
        <v>0</v>
      </c>
      <c r="AA15" s="46">
        <f>IF(AA13&lt;INICIO!$Q$27,$D$6*AA26/(INICIO!$Q$27-AA13)+Z15,'PLAN DE VENTAS'!$D$6*'PLAN DE VENTAS'!AA26)</f>
        <v>0</v>
      </c>
      <c r="AB15" s="46">
        <f>IF(AB13&lt;INICIO!$Q$27,$D$6*AB26/(INICIO!$Q$27-AB13)+AA15,'PLAN DE VENTAS'!$D$6*'PLAN DE VENTAS'!AB26)</f>
        <v>0</v>
      </c>
      <c r="AC15" s="46">
        <f>IF(AC13&lt;INICIO!$Q$27,$D$6*AC26/(INICIO!$Q$27-AC13)+AB15,'PLAN DE VENTAS'!$D$6*'PLAN DE VENTAS'!AC26)</f>
        <v>0</v>
      </c>
      <c r="AD15" s="46">
        <f>IF(AD13&lt;INICIO!$Q$27,$D$6*AD26/(INICIO!$Q$27-AD13)+AC15,'PLAN DE VENTAS'!$D$6*'PLAN DE VENTAS'!AD26)</f>
        <v>0</v>
      </c>
      <c r="AE15" s="46">
        <f>IF(AE13&lt;INICIO!$Q$27,$D$6*AE26/(INICIO!$Q$27-AE13)+AD15,'PLAN DE VENTAS'!$D$6*'PLAN DE VENTAS'!AE26)</f>
        <v>0</v>
      </c>
      <c r="AF15" s="46">
        <f>IF(AF13&lt;INICIO!$Q$27,$D$6*AF26/(INICIO!$Q$27-AF13)+AE15,'PLAN DE VENTAS'!$D$6*'PLAN DE VENTAS'!AF26)</f>
        <v>0</v>
      </c>
      <c r="AG15" s="46">
        <f>IF(AG13&lt;INICIO!$Q$27,$D$6*AG26/(INICIO!$Q$27-AG13)+AF15,'PLAN DE VENTAS'!$D$6*'PLAN DE VENTAS'!AG26)</f>
        <v>0</v>
      </c>
      <c r="AH15" s="46">
        <f>IF(AH13&lt;INICIO!$Q$27,$D$6*AH26/(INICIO!$Q$27-AH13)+AG15,'PLAN DE VENTAS'!$D$6*'PLAN DE VENTAS'!AH26)</f>
        <v>0</v>
      </c>
      <c r="AI15" s="46">
        <f>IF(AI13&lt;INICIO!$Q$27,$D$6*AI26/(INICIO!$Q$27-AI13)+AH15,'PLAN DE VENTAS'!$D$6*'PLAN DE VENTAS'!AI26)</f>
        <v>0</v>
      </c>
      <c r="AJ15" s="46">
        <f>IF(AJ13&lt;INICIO!$Q$27,$D$6*AJ26/(INICIO!$Q$27-AJ13)+AI15,'PLAN DE VENTAS'!$D$6*'PLAN DE VENTAS'!AJ26)</f>
        <v>0</v>
      </c>
      <c r="AK15" s="46">
        <f>IF(AK13&lt;INICIO!$Q$27,$D$6*AK26/(INICIO!$Q$27-AK13)+AJ15,'PLAN DE VENTAS'!$D$6*'PLAN DE VENTAS'!AK26)</f>
        <v>0</v>
      </c>
      <c r="AL15" s="59">
        <f t="shared" si="1"/>
        <v>0</v>
      </c>
    </row>
    <row r="16" spans="1:38" ht="12.75">
      <c r="A16" s="54" t="s">
        <v>115</v>
      </c>
      <c r="B16" s="46">
        <f>SUM(B14:B15)</f>
        <v>0</v>
      </c>
      <c r="C16" s="46">
        <f aca="true" t="shared" si="2" ref="C16:AK16">SUM(C14:C15)</f>
        <v>0</v>
      </c>
      <c r="D16" s="46">
        <f t="shared" si="2"/>
        <v>0</v>
      </c>
      <c r="E16" s="46">
        <f t="shared" si="2"/>
        <v>0</v>
      </c>
      <c r="F16" s="46">
        <f t="shared" si="2"/>
        <v>0</v>
      </c>
      <c r="G16" s="46">
        <f t="shared" si="2"/>
        <v>0</v>
      </c>
      <c r="H16" s="46">
        <f t="shared" si="2"/>
        <v>0</v>
      </c>
      <c r="I16" s="46">
        <f t="shared" si="2"/>
        <v>0</v>
      </c>
      <c r="J16" s="46">
        <f t="shared" si="2"/>
        <v>0</v>
      </c>
      <c r="K16" s="46">
        <f t="shared" si="2"/>
        <v>0</v>
      </c>
      <c r="L16" s="46">
        <f t="shared" si="2"/>
        <v>0</v>
      </c>
      <c r="M16" s="46">
        <f t="shared" si="2"/>
        <v>0</v>
      </c>
      <c r="N16" s="46">
        <f t="shared" si="2"/>
        <v>0</v>
      </c>
      <c r="O16" s="46">
        <f t="shared" si="2"/>
        <v>0</v>
      </c>
      <c r="P16" s="46">
        <f t="shared" si="2"/>
        <v>0</v>
      </c>
      <c r="Q16" s="46">
        <f t="shared" si="2"/>
        <v>0</v>
      </c>
      <c r="R16" s="46">
        <f t="shared" si="2"/>
        <v>0</v>
      </c>
      <c r="S16" s="46">
        <f t="shared" si="2"/>
        <v>0</v>
      </c>
      <c r="T16" s="46">
        <f t="shared" si="2"/>
        <v>0</v>
      </c>
      <c r="U16" s="46">
        <f t="shared" si="2"/>
        <v>0</v>
      </c>
      <c r="V16" s="46">
        <f t="shared" si="2"/>
        <v>0</v>
      </c>
      <c r="W16" s="46">
        <f t="shared" si="2"/>
        <v>0</v>
      </c>
      <c r="X16" s="46">
        <f t="shared" si="2"/>
        <v>0</v>
      </c>
      <c r="Y16" s="46">
        <f t="shared" si="2"/>
        <v>0</v>
      </c>
      <c r="Z16" s="46">
        <f t="shared" si="2"/>
        <v>0</v>
      </c>
      <c r="AA16" s="46">
        <f t="shared" si="2"/>
        <v>0</v>
      </c>
      <c r="AB16" s="46">
        <f t="shared" si="2"/>
        <v>0</v>
      </c>
      <c r="AC16" s="46">
        <f t="shared" si="2"/>
        <v>0</v>
      </c>
      <c r="AD16" s="46">
        <f t="shared" si="2"/>
        <v>0</v>
      </c>
      <c r="AE16" s="46">
        <f t="shared" si="2"/>
        <v>0</v>
      </c>
      <c r="AF16" s="46">
        <f t="shared" si="2"/>
        <v>0</v>
      </c>
      <c r="AG16" s="46">
        <f t="shared" si="2"/>
        <v>0</v>
      </c>
      <c r="AH16" s="46">
        <f t="shared" si="2"/>
        <v>0</v>
      </c>
      <c r="AI16" s="46">
        <f t="shared" si="2"/>
        <v>0</v>
      </c>
      <c r="AJ16" s="46">
        <f t="shared" si="2"/>
        <v>0</v>
      </c>
      <c r="AK16" s="46">
        <f t="shared" si="2"/>
        <v>0</v>
      </c>
      <c r="AL16" s="59">
        <f t="shared" si="1"/>
        <v>0</v>
      </c>
    </row>
    <row r="17" spans="1:40" ht="12.75">
      <c r="A17" s="54" t="s">
        <v>116</v>
      </c>
      <c r="B17" s="46">
        <f>$D$7*B28</f>
        <v>0</v>
      </c>
      <c r="C17" s="46">
        <f aca="true" t="shared" si="3" ref="C17:AK17">$D$7*C28</f>
        <v>0</v>
      </c>
      <c r="D17" s="46">
        <f t="shared" si="3"/>
        <v>0</v>
      </c>
      <c r="E17" s="46">
        <f t="shared" si="3"/>
        <v>0</v>
      </c>
      <c r="F17" s="46">
        <f t="shared" si="3"/>
        <v>0</v>
      </c>
      <c r="G17" s="46">
        <f t="shared" si="3"/>
        <v>0</v>
      </c>
      <c r="H17" s="46">
        <f t="shared" si="3"/>
        <v>0</v>
      </c>
      <c r="I17" s="46">
        <f t="shared" si="3"/>
        <v>0</v>
      </c>
      <c r="J17" s="46">
        <f t="shared" si="3"/>
        <v>0</v>
      </c>
      <c r="K17" s="46">
        <f t="shared" si="3"/>
        <v>0</v>
      </c>
      <c r="L17" s="46">
        <f t="shared" si="3"/>
        <v>0</v>
      </c>
      <c r="M17" s="46">
        <f t="shared" si="3"/>
        <v>0</v>
      </c>
      <c r="N17" s="46">
        <f t="shared" si="3"/>
        <v>0</v>
      </c>
      <c r="O17" s="46">
        <f t="shared" si="3"/>
        <v>0</v>
      </c>
      <c r="P17" s="46">
        <f t="shared" si="3"/>
        <v>0</v>
      </c>
      <c r="Q17" s="46">
        <f t="shared" si="3"/>
        <v>0</v>
      </c>
      <c r="R17" s="46">
        <f t="shared" si="3"/>
        <v>0</v>
      </c>
      <c r="S17" s="46">
        <f t="shared" si="3"/>
        <v>0</v>
      </c>
      <c r="T17" s="46">
        <f t="shared" si="3"/>
        <v>0</v>
      </c>
      <c r="U17" s="46">
        <f t="shared" si="3"/>
        <v>0</v>
      </c>
      <c r="V17" s="46">
        <f t="shared" si="3"/>
        <v>0</v>
      </c>
      <c r="W17" s="46">
        <f t="shared" si="3"/>
        <v>0</v>
      </c>
      <c r="X17" s="46">
        <f t="shared" si="3"/>
        <v>0</v>
      </c>
      <c r="Y17" s="46">
        <f t="shared" si="3"/>
        <v>0</v>
      </c>
      <c r="Z17" s="46">
        <f t="shared" si="3"/>
        <v>0</v>
      </c>
      <c r="AA17" s="46">
        <f t="shared" si="3"/>
        <v>0</v>
      </c>
      <c r="AB17" s="46">
        <f t="shared" si="3"/>
        <v>0</v>
      </c>
      <c r="AC17" s="46">
        <f t="shared" si="3"/>
        <v>0</v>
      </c>
      <c r="AD17" s="46">
        <f t="shared" si="3"/>
        <v>0</v>
      </c>
      <c r="AE17" s="46">
        <f t="shared" si="3"/>
        <v>0</v>
      </c>
      <c r="AF17" s="46">
        <f t="shared" si="3"/>
        <v>0</v>
      </c>
      <c r="AG17" s="46">
        <f t="shared" si="3"/>
        <v>0</v>
      </c>
      <c r="AH17" s="46">
        <f t="shared" si="3"/>
        <v>0</v>
      </c>
      <c r="AI17" s="46">
        <f t="shared" si="3"/>
        <v>0</v>
      </c>
      <c r="AJ17" s="46">
        <f t="shared" si="3"/>
        <v>0</v>
      </c>
      <c r="AK17" s="46">
        <f t="shared" si="3"/>
        <v>0</v>
      </c>
      <c r="AL17" s="59">
        <f t="shared" si="1"/>
        <v>0</v>
      </c>
      <c r="AN17" s="27"/>
    </row>
    <row r="18" spans="1:38" ht="12.75">
      <c r="A18" s="55" t="s">
        <v>117</v>
      </c>
      <c r="B18" s="47">
        <f>+B14+B15+B17</f>
        <v>0</v>
      </c>
      <c r="C18" s="47">
        <f aca="true" t="shared" si="4" ref="C18:AK18">+C14+C15+C17</f>
        <v>0</v>
      </c>
      <c r="D18" s="47">
        <f t="shared" si="4"/>
        <v>0</v>
      </c>
      <c r="E18" s="47">
        <f t="shared" si="4"/>
        <v>0</v>
      </c>
      <c r="F18" s="47">
        <f t="shared" si="4"/>
        <v>0</v>
      </c>
      <c r="G18" s="47">
        <f t="shared" si="4"/>
        <v>0</v>
      </c>
      <c r="H18" s="47">
        <f t="shared" si="4"/>
        <v>0</v>
      </c>
      <c r="I18" s="47">
        <f t="shared" si="4"/>
        <v>0</v>
      </c>
      <c r="J18" s="47">
        <f t="shared" si="4"/>
        <v>0</v>
      </c>
      <c r="K18" s="47">
        <f t="shared" si="4"/>
        <v>0</v>
      </c>
      <c r="L18" s="47">
        <f t="shared" si="4"/>
        <v>0</v>
      </c>
      <c r="M18" s="47">
        <f t="shared" si="4"/>
        <v>0</v>
      </c>
      <c r="N18" s="47">
        <f t="shared" si="4"/>
        <v>0</v>
      </c>
      <c r="O18" s="47">
        <f t="shared" si="4"/>
        <v>0</v>
      </c>
      <c r="P18" s="47">
        <f t="shared" si="4"/>
        <v>0</v>
      </c>
      <c r="Q18" s="47">
        <f t="shared" si="4"/>
        <v>0</v>
      </c>
      <c r="R18" s="47">
        <f t="shared" si="4"/>
        <v>0</v>
      </c>
      <c r="S18" s="47">
        <f t="shared" si="4"/>
        <v>0</v>
      </c>
      <c r="T18" s="47">
        <f t="shared" si="4"/>
        <v>0</v>
      </c>
      <c r="U18" s="47">
        <f t="shared" si="4"/>
        <v>0</v>
      </c>
      <c r="V18" s="47">
        <f t="shared" si="4"/>
        <v>0</v>
      </c>
      <c r="W18" s="47">
        <f t="shared" si="4"/>
        <v>0</v>
      </c>
      <c r="X18" s="47">
        <f t="shared" si="4"/>
        <v>0</v>
      </c>
      <c r="Y18" s="47">
        <f t="shared" si="4"/>
        <v>0</v>
      </c>
      <c r="Z18" s="47">
        <f t="shared" si="4"/>
        <v>0</v>
      </c>
      <c r="AA18" s="47">
        <f t="shared" si="4"/>
        <v>0</v>
      </c>
      <c r="AB18" s="47">
        <f t="shared" si="4"/>
        <v>0</v>
      </c>
      <c r="AC18" s="47">
        <f t="shared" si="4"/>
        <v>0</v>
      </c>
      <c r="AD18" s="47">
        <f t="shared" si="4"/>
        <v>0</v>
      </c>
      <c r="AE18" s="47">
        <f t="shared" si="4"/>
        <v>0</v>
      </c>
      <c r="AF18" s="47">
        <f t="shared" si="4"/>
        <v>0</v>
      </c>
      <c r="AG18" s="47">
        <f t="shared" si="4"/>
        <v>0</v>
      </c>
      <c r="AH18" s="47">
        <f t="shared" si="4"/>
        <v>0</v>
      </c>
      <c r="AI18" s="47">
        <f t="shared" si="4"/>
        <v>0</v>
      </c>
      <c r="AJ18" s="47">
        <f t="shared" si="4"/>
        <v>0</v>
      </c>
      <c r="AK18" s="47">
        <f t="shared" si="4"/>
        <v>0</v>
      </c>
      <c r="AL18" s="60">
        <f t="shared" si="1"/>
        <v>0</v>
      </c>
    </row>
    <row r="19" spans="1:38" ht="12.75">
      <c r="A19" s="54" t="s">
        <v>118</v>
      </c>
      <c r="B19" s="48">
        <f>B27</f>
        <v>0</v>
      </c>
      <c r="C19" s="48">
        <f aca="true" t="shared" si="5" ref="C19:J19">C26</f>
        <v>0</v>
      </c>
      <c r="D19" s="48">
        <f t="shared" si="5"/>
        <v>0</v>
      </c>
      <c r="E19" s="48">
        <f t="shared" si="5"/>
        <v>0</v>
      </c>
      <c r="F19" s="48">
        <f t="shared" si="5"/>
        <v>0</v>
      </c>
      <c r="G19" s="48">
        <f t="shared" si="5"/>
        <v>0</v>
      </c>
      <c r="H19" s="48">
        <f t="shared" si="5"/>
        <v>0</v>
      </c>
      <c r="I19" s="48">
        <f t="shared" si="5"/>
        <v>0</v>
      </c>
      <c r="J19" s="48">
        <f t="shared" si="5"/>
        <v>0</v>
      </c>
      <c r="K19" s="48">
        <f aca="true" t="shared" si="6" ref="K19:AK19">K26</f>
        <v>0</v>
      </c>
      <c r="L19" s="48">
        <f t="shared" si="6"/>
        <v>0</v>
      </c>
      <c r="M19" s="48">
        <f t="shared" si="6"/>
        <v>0</v>
      </c>
      <c r="N19" s="48">
        <f t="shared" si="6"/>
        <v>0</v>
      </c>
      <c r="O19" s="48">
        <f t="shared" si="6"/>
        <v>0</v>
      </c>
      <c r="P19" s="48">
        <f t="shared" si="6"/>
        <v>0</v>
      </c>
      <c r="Q19" s="48">
        <f t="shared" si="6"/>
        <v>0</v>
      </c>
      <c r="R19" s="48">
        <f t="shared" si="6"/>
        <v>0</v>
      </c>
      <c r="S19" s="48">
        <f t="shared" si="6"/>
        <v>0</v>
      </c>
      <c r="T19" s="48">
        <f t="shared" si="6"/>
        <v>0</v>
      </c>
      <c r="U19" s="48">
        <f t="shared" si="6"/>
        <v>0</v>
      </c>
      <c r="V19" s="48">
        <f t="shared" si="6"/>
        <v>0</v>
      </c>
      <c r="W19" s="48">
        <f t="shared" si="6"/>
        <v>0</v>
      </c>
      <c r="X19" s="48">
        <f t="shared" si="6"/>
        <v>0</v>
      </c>
      <c r="Y19" s="48">
        <f t="shared" si="6"/>
        <v>0</v>
      </c>
      <c r="Z19" s="48">
        <f t="shared" si="6"/>
        <v>0</v>
      </c>
      <c r="AA19" s="48">
        <f t="shared" si="6"/>
        <v>0</v>
      </c>
      <c r="AB19" s="48">
        <f t="shared" si="6"/>
        <v>0</v>
      </c>
      <c r="AC19" s="48">
        <f t="shared" si="6"/>
        <v>0</v>
      </c>
      <c r="AD19" s="48">
        <f t="shared" si="6"/>
        <v>0</v>
      </c>
      <c r="AE19" s="48">
        <f t="shared" si="6"/>
        <v>0</v>
      </c>
      <c r="AF19" s="48">
        <f t="shared" si="6"/>
        <v>0</v>
      </c>
      <c r="AG19" s="48">
        <f t="shared" si="6"/>
        <v>0</v>
      </c>
      <c r="AH19" s="48">
        <f t="shared" si="6"/>
        <v>0</v>
      </c>
      <c r="AI19" s="48">
        <f t="shared" si="6"/>
        <v>0</v>
      </c>
      <c r="AJ19" s="48">
        <f t="shared" si="6"/>
        <v>0</v>
      </c>
      <c r="AK19" s="48">
        <f t="shared" si="6"/>
        <v>0</v>
      </c>
      <c r="AL19" s="61">
        <f t="shared" si="1"/>
        <v>0</v>
      </c>
    </row>
    <row r="20" spans="1:38" ht="13.5" thickBot="1">
      <c r="A20" s="56" t="s">
        <v>77</v>
      </c>
      <c r="B20" s="49">
        <f>B19</f>
        <v>0</v>
      </c>
      <c r="C20" s="49">
        <f>C19+B20</f>
        <v>0</v>
      </c>
      <c r="D20" s="49">
        <f aca="true" t="shared" si="7" ref="D20:J20">D19+C20</f>
        <v>0</v>
      </c>
      <c r="E20" s="49">
        <f t="shared" si="7"/>
        <v>0</v>
      </c>
      <c r="F20" s="49">
        <f t="shared" si="7"/>
        <v>0</v>
      </c>
      <c r="G20" s="49">
        <f t="shared" si="7"/>
        <v>0</v>
      </c>
      <c r="H20" s="49">
        <f t="shared" si="7"/>
        <v>0</v>
      </c>
      <c r="I20" s="49">
        <f t="shared" si="7"/>
        <v>0</v>
      </c>
      <c r="J20" s="49">
        <f t="shared" si="7"/>
        <v>0</v>
      </c>
      <c r="K20" s="49">
        <f aca="true" t="shared" si="8" ref="K20:AK20">K19+J20</f>
        <v>0</v>
      </c>
      <c r="L20" s="49">
        <f t="shared" si="8"/>
        <v>0</v>
      </c>
      <c r="M20" s="49">
        <f t="shared" si="8"/>
        <v>0</v>
      </c>
      <c r="N20" s="49">
        <f t="shared" si="8"/>
        <v>0</v>
      </c>
      <c r="O20" s="49">
        <f t="shared" si="8"/>
        <v>0</v>
      </c>
      <c r="P20" s="49">
        <f t="shared" si="8"/>
        <v>0</v>
      </c>
      <c r="Q20" s="49">
        <f t="shared" si="8"/>
        <v>0</v>
      </c>
      <c r="R20" s="49">
        <f t="shared" si="8"/>
        <v>0</v>
      </c>
      <c r="S20" s="49">
        <f t="shared" si="8"/>
        <v>0</v>
      </c>
      <c r="T20" s="49">
        <f t="shared" si="8"/>
        <v>0</v>
      </c>
      <c r="U20" s="49">
        <f t="shared" si="8"/>
        <v>0</v>
      </c>
      <c r="V20" s="49">
        <f t="shared" si="8"/>
        <v>0</v>
      </c>
      <c r="W20" s="49">
        <f t="shared" si="8"/>
        <v>0</v>
      </c>
      <c r="X20" s="49">
        <f t="shared" si="8"/>
        <v>0</v>
      </c>
      <c r="Y20" s="49">
        <f t="shared" si="8"/>
        <v>0</v>
      </c>
      <c r="Z20" s="49">
        <f t="shared" si="8"/>
        <v>0</v>
      </c>
      <c r="AA20" s="49">
        <f t="shared" si="8"/>
        <v>0</v>
      </c>
      <c r="AB20" s="49">
        <f t="shared" si="8"/>
        <v>0</v>
      </c>
      <c r="AC20" s="49">
        <f t="shared" si="8"/>
        <v>0</v>
      </c>
      <c r="AD20" s="49">
        <f t="shared" si="8"/>
        <v>0</v>
      </c>
      <c r="AE20" s="49">
        <f t="shared" si="8"/>
        <v>0</v>
      </c>
      <c r="AF20" s="49">
        <f t="shared" si="8"/>
        <v>0</v>
      </c>
      <c r="AG20" s="49">
        <f t="shared" si="8"/>
        <v>0</v>
      </c>
      <c r="AH20" s="49">
        <f t="shared" si="8"/>
        <v>0</v>
      </c>
      <c r="AI20" s="49">
        <f t="shared" si="8"/>
        <v>0</v>
      </c>
      <c r="AJ20" s="49">
        <f t="shared" si="8"/>
        <v>0</v>
      </c>
      <c r="AK20" s="49">
        <f t="shared" si="8"/>
        <v>0</v>
      </c>
      <c r="AL20" s="62">
        <f>AK20</f>
        <v>0</v>
      </c>
    </row>
    <row r="23" ht="12.75" thickBot="1"/>
    <row r="24" spans="1:38" ht="18" thickBot="1">
      <c r="A24" s="45" t="s">
        <v>119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66" t="s">
        <v>0</v>
      </c>
    </row>
    <row r="25" spans="1:38" ht="12.75">
      <c r="A25" s="65"/>
      <c r="B25" s="64">
        <v>1</v>
      </c>
      <c r="C25" s="64">
        <v>2</v>
      </c>
      <c r="D25" s="64">
        <v>3</v>
      </c>
      <c r="E25" s="64">
        <v>4</v>
      </c>
      <c r="F25" s="64">
        <v>5</v>
      </c>
      <c r="G25" s="64">
        <v>6</v>
      </c>
      <c r="H25" s="64">
        <v>7</v>
      </c>
      <c r="I25" s="64">
        <v>8</v>
      </c>
      <c r="J25" s="64">
        <v>9</v>
      </c>
      <c r="K25" s="64">
        <v>10</v>
      </c>
      <c r="L25" s="64">
        <v>11</v>
      </c>
      <c r="M25" s="64">
        <v>12</v>
      </c>
      <c r="N25" s="64">
        <v>13</v>
      </c>
      <c r="O25" s="64">
        <v>14</v>
      </c>
      <c r="P25" s="64">
        <v>15</v>
      </c>
      <c r="Q25" s="64">
        <v>16</v>
      </c>
      <c r="R25" s="64">
        <v>17</v>
      </c>
      <c r="S25" s="64">
        <v>18</v>
      </c>
      <c r="T25" s="64">
        <v>19</v>
      </c>
      <c r="U25" s="64">
        <v>20</v>
      </c>
      <c r="V25" s="64">
        <v>21</v>
      </c>
      <c r="W25" s="64">
        <v>22</v>
      </c>
      <c r="X25" s="64">
        <v>23</v>
      </c>
      <c r="Y25" s="64">
        <v>24</v>
      </c>
      <c r="Z25" s="64">
        <v>25</v>
      </c>
      <c r="AA25" s="64">
        <v>26</v>
      </c>
      <c r="AB25" s="64">
        <v>27</v>
      </c>
      <c r="AC25" s="64">
        <v>28</v>
      </c>
      <c r="AD25" s="64">
        <v>29</v>
      </c>
      <c r="AE25" s="64">
        <v>30</v>
      </c>
      <c r="AF25" s="64">
        <v>31</v>
      </c>
      <c r="AG25" s="64">
        <v>32</v>
      </c>
      <c r="AH25" s="64">
        <v>33</v>
      </c>
      <c r="AI25" s="64">
        <v>34</v>
      </c>
      <c r="AJ25" s="64">
        <v>35</v>
      </c>
      <c r="AK25" s="64">
        <v>36</v>
      </c>
      <c r="AL25" s="58"/>
    </row>
    <row r="26" spans="1:38" ht="12.75">
      <c r="A26" s="54" t="s">
        <v>120</v>
      </c>
      <c r="B26" s="63">
        <f>INICIO!$L13</f>
        <v>0</v>
      </c>
      <c r="C26" s="63">
        <f>INICIO!$L14</f>
        <v>0</v>
      </c>
      <c r="D26" s="63">
        <f>INICIO!$L15</f>
        <v>0</v>
      </c>
      <c r="E26" s="63">
        <f>INICIO!$L16</f>
        <v>0</v>
      </c>
      <c r="F26" s="63">
        <f>INICIO!$L17</f>
        <v>0</v>
      </c>
      <c r="G26" s="63">
        <f>INICIO!$L18</f>
        <v>0</v>
      </c>
      <c r="H26" s="63">
        <f>INICIO!$L19</f>
        <v>0</v>
      </c>
      <c r="I26" s="63">
        <f>INICIO!$L20</f>
        <v>0</v>
      </c>
      <c r="J26" s="63">
        <f>INICIO!$L21</f>
        <v>0</v>
      </c>
      <c r="K26" s="63">
        <f>INICIO!$L22</f>
        <v>0</v>
      </c>
      <c r="L26" s="63">
        <f>INICIO!$L23</f>
        <v>0</v>
      </c>
      <c r="M26" s="63">
        <f>INICIO!$L24</f>
        <v>0</v>
      </c>
      <c r="N26" s="63">
        <f>INICIO!$L25</f>
        <v>0</v>
      </c>
      <c r="O26" s="63">
        <f>INICIO!$L26</f>
        <v>0</v>
      </c>
      <c r="P26" s="63">
        <f>INICIO!$L27</f>
        <v>0</v>
      </c>
      <c r="Q26" s="63">
        <f>INICIO!$L28</f>
        <v>0</v>
      </c>
      <c r="R26" s="63">
        <f>INICIO!$L29</f>
        <v>0</v>
      </c>
      <c r="S26" s="63">
        <f>INICIO!$L30</f>
        <v>0</v>
      </c>
      <c r="T26" s="63">
        <f>INICIO!$L31</f>
        <v>0</v>
      </c>
      <c r="U26" s="63">
        <f>INICIO!$L32</f>
        <v>0</v>
      </c>
      <c r="V26" s="63">
        <f>INICIO!$L33</f>
        <v>0</v>
      </c>
      <c r="W26" s="63">
        <f>INICIO!$L34</f>
        <v>0</v>
      </c>
      <c r="X26" s="63">
        <f>INICIO!$L35</f>
        <v>0</v>
      </c>
      <c r="Y26" s="63">
        <f>INICIO!$L36</f>
        <v>0</v>
      </c>
      <c r="Z26" s="63">
        <f>INICIO!$L37</f>
        <v>0</v>
      </c>
      <c r="AA26" s="63">
        <f>INICIO!$L38</f>
        <v>0</v>
      </c>
      <c r="AB26" s="63">
        <f>INICIO!$L39</f>
        <v>0</v>
      </c>
      <c r="AC26" s="63">
        <f>INICIO!$L40</f>
        <v>0</v>
      </c>
      <c r="AD26" s="63">
        <f>INICIO!$L41</f>
        <v>0</v>
      </c>
      <c r="AE26" s="63">
        <f>INICIO!$L42</f>
        <v>0</v>
      </c>
      <c r="AF26" s="63">
        <f>INICIO!$L43</f>
        <v>0</v>
      </c>
      <c r="AG26" s="63">
        <f>INICIO!$L44</f>
        <v>0</v>
      </c>
      <c r="AH26" s="63">
        <f>INICIO!$L45</f>
        <v>0</v>
      </c>
      <c r="AI26" s="63">
        <f>INICIO!$L46</f>
        <v>0</v>
      </c>
      <c r="AJ26" s="63">
        <f>INICIO!$L47</f>
        <v>0</v>
      </c>
      <c r="AK26" s="63">
        <f>INICIO!$L48</f>
        <v>0</v>
      </c>
      <c r="AL26" s="67">
        <f>SUM(B26:AK26)</f>
        <v>0</v>
      </c>
    </row>
    <row r="27" spans="1:38" ht="12.75">
      <c r="A27" s="54" t="s">
        <v>121</v>
      </c>
      <c r="B27" s="48">
        <f>SUM(B26:B26)</f>
        <v>0</v>
      </c>
      <c r="C27" s="48">
        <f>C26+B27</f>
        <v>0</v>
      </c>
      <c r="D27" s="48">
        <f aca="true" t="shared" si="9" ref="D27:K27">D26+C27</f>
        <v>0</v>
      </c>
      <c r="E27" s="48">
        <f t="shared" si="9"/>
        <v>0</v>
      </c>
      <c r="F27" s="48">
        <f t="shared" si="9"/>
        <v>0</v>
      </c>
      <c r="G27" s="48">
        <f t="shared" si="9"/>
        <v>0</v>
      </c>
      <c r="H27" s="48">
        <f t="shared" si="9"/>
        <v>0</v>
      </c>
      <c r="I27" s="48">
        <f>I26+H27</f>
        <v>0</v>
      </c>
      <c r="J27" s="48">
        <f t="shared" si="9"/>
        <v>0</v>
      </c>
      <c r="K27" s="48">
        <f t="shared" si="9"/>
        <v>0</v>
      </c>
      <c r="L27" s="48">
        <f>L26+K27</f>
        <v>0</v>
      </c>
      <c r="M27" s="48">
        <f>M26+L27</f>
        <v>0</v>
      </c>
      <c r="N27" s="48">
        <f aca="true" t="shared" si="10" ref="N27:AK27">N26+M27</f>
        <v>0</v>
      </c>
      <c r="O27" s="48">
        <f t="shared" si="10"/>
        <v>0</v>
      </c>
      <c r="P27" s="48">
        <f t="shared" si="10"/>
        <v>0</v>
      </c>
      <c r="Q27" s="48">
        <f t="shared" si="10"/>
        <v>0</v>
      </c>
      <c r="R27" s="48">
        <f t="shared" si="10"/>
        <v>0</v>
      </c>
      <c r="S27" s="48">
        <f t="shared" si="10"/>
        <v>0</v>
      </c>
      <c r="T27" s="48">
        <f t="shared" si="10"/>
        <v>0</v>
      </c>
      <c r="U27" s="48">
        <f t="shared" si="10"/>
        <v>0</v>
      </c>
      <c r="V27" s="48">
        <f t="shared" si="10"/>
        <v>0</v>
      </c>
      <c r="W27" s="48">
        <f t="shared" si="10"/>
        <v>0</v>
      </c>
      <c r="X27" s="48">
        <f t="shared" si="10"/>
        <v>0</v>
      </c>
      <c r="Y27" s="48">
        <f t="shared" si="10"/>
        <v>0</v>
      </c>
      <c r="Z27" s="48">
        <f t="shared" si="10"/>
        <v>0</v>
      </c>
      <c r="AA27" s="48">
        <f t="shared" si="10"/>
        <v>0</v>
      </c>
      <c r="AB27" s="48">
        <f t="shared" si="10"/>
        <v>0</v>
      </c>
      <c r="AC27" s="48">
        <f t="shared" si="10"/>
        <v>0</v>
      </c>
      <c r="AD27" s="48">
        <f t="shared" si="10"/>
        <v>0</v>
      </c>
      <c r="AE27" s="48">
        <f t="shared" si="10"/>
        <v>0</v>
      </c>
      <c r="AF27" s="48">
        <f t="shared" si="10"/>
        <v>0</v>
      </c>
      <c r="AG27" s="48">
        <f t="shared" si="10"/>
        <v>0</v>
      </c>
      <c r="AH27" s="48">
        <f t="shared" si="10"/>
        <v>0</v>
      </c>
      <c r="AI27" s="48">
        <f t="shared" si="10"/>
        <v>0</v>
      </c>
      <c r="AJ27" s="48">
        <f t="shared" si="10"/>
        <v>0</v>
      </c>
      <c r="AK27" s="48">
        <f t="shared" si="10"/>
        <v>0</v>
      </c>
      <c r="AL27" s="68">
        <f>AK27</f>
        <v>0</v>
      </c>
    </row>
    <row r="28" spans="1:38" ht="13.5" thickBot="1">
      <c r="A28" s="56" t="s">
        <v>122</v>
      </c>
      <c r="B28" s="151">
        <f>IF(INICIO!$H13=100%,B27,0)</f>
        <v>0</v>
      </c>
      <c r="C28" s="151">
        <f>IF(INICIO!$I14="obra finalizada",C$27,IF(INICIO!$H14&lt;100%,0,'PLAN DE VENTAS'!C$26))</f>
        <v>0</v>
      </c>
      <c r="D28" s="151">
        <f>IF(INICIO!$I15="obra finalizada",D$27,IF(INICIO!$H15&lt;100%,0,'PLAN DE VENTAS'!D$26))</f>
        <v>0</v>
      </c>
      <c r="E28" s="151">
        <f>IF(INICIO!$I16="obra finalizada",E$27,IF(INICIO!$H16&lt;100%,0,'PLAN DE VENTAS'!E$26))</f>
        <v>0</v>
      </c>
      <c r="F28" s="151">
        <f>IF(INICIO!$I17="obra finalizada",F$27,IF(INICIO!$H17&lt;100%,0,'PLAN DE VENTAS'!F$26))</f>
        <v>0</v>
      </c>
      <c r="G28" s="151">
        <f>IF(INICIO!$I18="obra finalizada",G$27,IF(INICIO!$H18&lt;100%,0,'PLAN DE VENTAS'!G$26))</f>
        <v>0</v>
      </c>
      <c r="H28" s="151">
        <f>IF(INICIO!$I19="obra finalizada",H$27,IF(INICIO!$H19&lt;100%,0,'PLAN DE VENTAS'!H$26))</f>
        <v>0</v>
      </c>
      <c r="I28" s="151">
        <f>IF(INICIO!$I20="obra finalizada",I$27,IF(INICIO!$H20&lt;100%,0,'PLAN DE VENTAS'!I$26))</f>
        <v>0</v>
      </c>
      <c r="J28" s="151">
        <f>IF(INICIO!$I21="obra finalizada",J$27,IF(INICIO!$H21&lt;100%,0,'PLAN DE VENTAS'!J$26))</f>
        <v>0</v>
      </c>
      <c r="K28" s="151">
        <f>IF(INICIO!$I22="obra finalizada",K$27,IF(INICIO!$H22&lt;100%,0,'PLAN DE VENTAS'!K$26))</f>
        <v>0</v>
      </c>
      <c r="L28" s="151">
        <f>IF(INICIO!$I23="obra finalizada",L$27,IF(INICIO!$H23&lt;100%,0,'PLAN DE VENTAS'!L$26))</f>
        <v>0</v>
      </c>
      <c r="M28" s="151">
        <f>IF(INICIO!$I24="obra finalizada",M$27,IF(INICIO!$H24&lt;100%,0,'PLAN DE VENTAS'!M$26))</f>
        <v>0</v>
      </c>
      <c r="N28" s="151">
        <f>IF(INICIO!$I25="obra finalizada",N$27,IF(INICIO!$H25&lt;100%,0,'PLAN DE VENTAS'!N$26))</f>
        <v>0</v>
      </c>
      <c r="O28" s="151">
        <f>IF(INICIO!$I26="obra finalizada",O$27,IF(INICIO!$H26&lt;100%,0,'PLAN DE VENTAS'!O$26))</f>
        <v>0</v>
      </c>
      <c r="P28" s="151">
        <f>IF(INICIO!$I27="obra finalizada",P$27,IF(INICIO!$H27&lt;100%,0,'PLAN DE VENTAS'!P$26))</f>
        <v>0</v>
      </c>
      <c r="Q28" s="151">
        <f>IF(INICIO!$I28="obra finalizada",Q$27,IF(INICIO!$H28&lt;100%,0,'PLAN DE VENTAS'!Q$26))</f>
        <v>0</v>
      </c>
      <c r="R28" s="151">
        <f>IF(INICIO!$I29="obra finalizada",R$27,IF(INICIO!$H29&lt;100%,0,'PLAN DE VENTAS'!R$26))</f>
        <v>0</v>
      </c>
      <c r="S28" s="151">
        <f>IF(INICIO!$I30="obra finalizada",S$27,IF(INICIO!$H30&lt;100%,0,'PLAN DE VENTAS'!S$26))</f>
        <v>0</v>
      </c>
      <c r="T28" s="151">
        <f>IF(INICIO!$I31="obra finalizada",T$27,IF(INICIO!$H31&lt;100%,0,'PLAN DE VENTAS'!T$26))</f>
        <v>0</v>
      </c>
      <c r="U28" s="151">
        <f>IF(INICIO!$I32="obra finalizada",U$27,IF(INICIO!$H32&lt;100%,0,'PLAN DE VENTAS'!U$26))</f>
        <v>0</v>
      </c>
      <c r="V28" s="151">
        <f>IF(INICIO!$I33="obra finalizada",V$27,IF(INICIO!$H33&lt;100%,0,'PLAN DE VENTAS'!V$26))</f>
        <v>0</v>
      </c>
      <c r="W28" s="151">
        <f>IF(INICIO!$I34="obra finalizada",W$27,IF(INICIO!$H34&lt;100%,0,'PLAN DE VENTAS'!W$26))</f>
        <v>0</v>
      </c>
      <c r="X28" s="151">
        <f>IF(INICIO!$I35="obra finalizada",X$27,IF(INICIO!$H35&lt;100%,0,'PLAN DE VENTAS'!X$26))</f>
        <v>0</v>
      </c>
      <c r="Y28" s="151">
        <f>IF(INICIO!$I36="obra finalizada",Y$27,IF(INICIO!$H36&lt;100%,0,'PLAN DE VENTAS'!Y$26))</f>
        <v>0</v>
      </c>
      <c r="Z28" s="151">
        <f>IF(INICIO!$I37="obra finalizada",Z$27,IF(INICIO!$H37&lt;100%,0,'PLAN DE VENTAS'!Z$26))</f>
        <v>0</v>
      </c>
      <c r="AA28" s="151">
        <f>IF(INICIO!$I38="obra finalizada",AA$27,IF(INICIO!$H38&lt;100%,0,'PLAN DE VENTAS'!AA$26))</f>
        <v>0</v>
      </c>
      <c r="AB28" s="151">
        <f>IF(INICIO!$I39="obra finalizada",AB$27,IF(INICIO!$H39&lt;100%,0,'PLAN DE VENTAS'!AB$26))</f>
        <v>0</v>
      </c>
      <c r="AC28" s="151">
        <f>IF(INICIO!$I40="obra finalizada",AC$27,IF(INICIO!$H40&lt;100%,0,'PLAN DE VENTAS'!AC$26))</f>
        <v>0</v>
      </c>
      <c r="AD28" s="151">
        <f>IF(INICIO!$I41="obra finalizada",AD$27,IF(INICIO!$H41&lt;100%,0,'PLAN DE VENTAS'!AD$26))</f>
        <v>0</v>
      </c>
      <c r="AE28" s="151">
        <f>IF(INICIO!$I42="obra finalizada",AE$27,IF(INICIO!$H42&lt;100%,0,'PLAN DE VENTAS'!AE$26))</f>
        <v>0</v>
      </c>
      <c r="AF28" s="151">
        <f>IF(INICIO!$I43="obra finalizada",AF$27,IF(INICIO!$H43&lt;100%,0,'PLAN DE VENTAS'!AF$26))</f>
        <v>0</v>
      </c>
      <c r="AG28" s="151">
        <f>IF(INICIO!$I44="obra finalizada",AG$27,IF(INICIO!$H44&lt;100%,0,'PLAN DE VENTAS'!AG$26))</f>
        <v>0</v>
      </c>
      <c r="AH28" s="151">
        <f>IF(INICIO!$I45="obra finalizada",AH$27,IF(INICIO!$H45&lt;100%,0,'PLAN DE VENTAS'!AH$26))</f>
        <v>0</v>
      </c>
      <c r="AI28" s="151">
        <f>IF(INICIO!$I46="obra finalizada",AI$27,IF(INICIO!$H46&lt;100%,0,'PLAN DE VENTAS'!AI$26))</f>
        <v>0</v>
      </c>
      <c r="AJ28" s="151">
        <f>IF(INICIO!$I47="obra finalizada",AJ$27,IF(INICIO!$H47&lt;100%,0,'PLAN DE VENTAS'!AJ$26))</f>
        <v>0</v>
      </c>
      <c r="AK28" s="151">
        <f>IF(INICIO!$I48="obra finalizada",AK$27,IF(INICIO!$H48&lt;100%,0,'PLAN DE VENTAS'!AK$26))</f>
        <v>0</v>
      </c>
      <c r="AL28" s="69">
        <f>SUM(B28:AK28)</f>
        <v>0</v>
      </c>
    </row>
    <row r="30" spans="57:58" ht="12.75">
      <c r="BE30">
        <v>8714.731</v>
      </c>
      <c r="BF30" s="16">
        <f>BE30/$BE$32</f>
        <v>0.497723593877451</v>
      </c>
    </row>
    <row r="31" spans="57:58" ht="12.75">
      <c r="BE31">
        <v>8794.447</v>
      </c>
      <c r="BF31" s="16">
        <f>BE31/$BE$32</f>
        <v>0.502276406122549</v>
      </c>
    </row>
    <row r="32" spans="57:58" ht="12.75">
      <c r="BE32">
        <f>SUM(BE30:BE31)</f>
        <v>17509.178</v>
      </c>
      <c r="BF32" s="16">
        <f>SUM(BF30:BF31)</f>
        <v>1</v>
      </c>
    </row>
  </sheetData>
  <sheetProtection/>
  <mergeCells count="20">
    <mergeCell ref="I4:I5"/>
    <mergeCell ref="J4:J5"/>
    <mergeCell ref="I6:I9"/>
    <mergeCell ref="J6:J9"/>
    <mergeCell ref="L4:L5"/>
    <mergeCell ref="M4:M5"/>
    <mergeCell ref="L6:L9"/>
    <mergeCell ref="M6:M9"/>
    <mergeCell ref="O4:O5"/>
    <mergeCell ref="P4:P5"/>
    <mergeCell ref="O6:O9"/>
    <mergeCell ref="P6:P9"/>
    <mergeCell ref="R4:R5"/>
    <mergeCell ref="S4:S5"/>
    <mergeCell ref="T4:T5"/>
    <mergeCell ref="S10:T10"/>
    <mergeCell ref="V4:V5"/>
    <mergeCell ref="W4:W5"/>
    <mergeCell ref="V6:V9"/>
    <mergeCell ref="W6:W9"/>
  </mergeCells>
  <printOptions/>
  <pageMargins left="0.72" right="0.42" top="0.52" bottom="0.3937007874015748" header="0" footer="0.1968503937007874"/>
  <pageSetup fitToHeight="1" fitToWidth="1" horizontalDpi="300" verticalDpi="300" orientation="landscape" paperSize="5" scale="28" r:id="rId1"/>
  <headerFooter alignWithMargins="0">
    <oddFooter>&amp;C&amp;D - Proyectos Inmobiliarios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Gervasio Ruiz de Gopegui</dc:creator>
  <cp:keywords/>
  <dc:description/>
  <cp:lastModifiedBy>Gervie Gopegui</cp:lastModifiedBy>
  <cp:lastPrinted>2004-05-21T18:49:30Z</cp:lastPrinted>
  <dcterms:created xsi:type="dcterms:W3CDTF">1998-01-26T20:25:29Z</dcterms:created>
  <dcterms:modified xsi:type="dcterms:W3CDTF">2021-09-11T11:44:56Z</dcterms:modified>
  <cp:category/>
  <cp:version/>
  <cp:contentType/>
  <cp:contentStatus/>
</cp:coreProperties>
</file>